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500" windowWidth="11340" windowHeight="6555" firstSheet="3" activeTab="7"/>
  </bookViews>
  <sheets>
    <sheet name="convites" sheetId="1" r:id="rId1"/>
    <sheet name="tomada de Preços" sheetId="2" r:id="rId2"/>
    <sheet name="concorrência" sheetId="3" r:id="rId3"/>
    <sheet name="pregão presencial" sheetId="4" r:id="rId4"/>
    <sheet name="pregão eletrônico" sheetId="5" r:id="rId5"/>
    <sheet name="cotação eletrônica" sheetId="6" r:id="rId6"/>
    <sheet name="leilão" sheetId="7" r:id="rId7"/>
    <sheet name="Resumo dezembro 2015" sheetId="8" r:id="rId8"/>
  </sheets>
  <definedNames>
    <definedName name="_xlnm.Print_Area" localSheetId="3">'pregão presencial'!$A$1:$S$20</definedName>
    <definedName name="TABLE" localSheetId="5">'cotação eletrônica'!#REF!</definedName>
    <definedName name="TABLE" localSheetId="3">'pregão presencial'!#REF!</definedName>
    <definedName name="TABLE_10" localSheetId="5">'cotação eletrônica'!#REF!</definedName>
    <definedName name="TABLE_10" localSheetId="3">'pregão presencial'!#REF!</definedName>
    <definedName name="TABLE_11" localSheetId="5">'cotação eletrônica'!#REF!</definedName>
    <definedName name="TABLE_11" localSheetId="3">'pregão presencial'!#REF!</definedName>
    <definedName name="TABLE_12" localSheetId="5">'cotação eletrônica'!#REF!</definedName>
    <definedName name="TABLE_13" localSheetId="5">'cotação eletrônica'!#REF!</definedName>
    <definedName name="TABLE_2" localSheetId="5">'cotação eletrônica'!#REF!</definedName>
    <definedName name="TABLE_2" localSheetId="3">'pregão presencial'!#REF!</definedName>
    <definedName name="TABLE_3" localSheetId="5">'cotação eletrônica'!#REF!</definedName>
    <definedName name="TABLE_3" localSheetId="3">'pregão presencial'!#REF!</definedName>
    <definedName name="TABLE_4" localSheetId="5">'cotação eletrônica'!#REF!</definedName>
    <definedName name="TABLE_4" localSheetId="3">'pregão presencial'!#REF!</definedName>
    <definedName name="TABLE_5" localSheetId="5">'cotação eletrônica'!#REF!</definedName>
    <definedName name="TABLE_5" localSheetId="3">'pregão presencial'!#REF!</definedName>
    <definedName name="TABLE_6" localSheetId="5">'cotação eletrônica'!#REF!</definedName>
    <definedName name="TABLE_6" localSheetId="3">'pregão presencial'!#REF!</definedName>
    <definedName name="TABLE_7" localSheetId="5">'cotação eletrônica'!#REF!</definedName>
    <definedName name="TABLE_7" localSheetId="3">'pregão presencial'!#REF!</definedName>
    <definedName name="TABLE_8" localSheetId="5">'cotação eletrônica'!#REF!</definedName>
    <definedName name="TABLE_8" localSheetId="3">'pregão presencial'!#REF!</definedName>
    <definedName name="TABLE_9" localSheetId="5">'cotação eletrônica'!#REF!</definedName>
    <definedName name="TABLE_9" localSheetId="3">'pregão presencial'!#REF!</definedName>
  </definedNames>
  <calcPr fullCalcOnLoad="1"/>
</workbook>
</file>

<file path=xl/sharedStrings.xml><?xml version="1.0" encoding="utf-8"?>
<sst xmlns="http://schemas.openxmlformats.org/spreadsheetml/2006/main" count="3056" uniqueCount="1045">
  <si>
    <t>Valor (R$) da economia (estimado - licitação)</t>
  </si>
  <si>
    <t>N.º</t>
  </si>
  <si>
    <t>Objeto</t>
  </si>
  <si>
    <t>Empresa vencedora</t>
  </si>
  <si>
    <t xml:space="preserve">Proc. n.º </t>
  </si>
  <si>
    <t xml:space="preserve">Solicitante </t>
  </si>
  <si>
    <t>R$ (estimado)</t>
  </si>
  <si>
    <t>R$ (da licitação)</t>
  </si>
  <si>
    <t>Totais</t>
  </si>
  <si>
    <t>R$(estimado)</t>
  </si>
  <si>
    <t>Pedido nº</t>
  </si>
  <si>
    <t>Var. %</t>
  </si>
  <si>
    <t>Pedido</t>
  </si>
  <si>
    <t>nº dias na CPLIC</t>
  </si>
  <si>
    <t>nº impugnações</t>
  </si>
  <si>
    <t>nº de suspensões p/diligências</t>
  </si>
  <si>
    <t>nº rec. adm.</t>
  </si>
  <si>
    <t>Nº DE ITENS</t>
  </si>
  <si>
    <t xml:space="preserve">Nº DE ITENS </t>
  </si>
  <si>
    <t>Var. % s/estimado</t>
  </si>
  <si>
    <t>Nº DE (SUB)ITENS</t>
  </si>
  <si>
    <t>MINISTÉRIO PÚBLICO DO ESTADO DO RIO GRANDE DO SUL</t>
  </si>
  <si>
    <t>COMISSSÃO PERMANENTE DE LICITAÇÕES - CPLIC</t>
  </si>
  <si>
    <t xml:space="preserve"> R$ (da licitação)</t>
  </si>
  <si>
    <t>médias</t>
  </si>
  <si>
    <t>Percentual da economia  .........................................................</t>
  </si>
  <si>
    <t>Total da economia (vantagem auferida)............................................</t>
  </si>
  <si>
    <t>-</t>
  </si>
  <si>
    <t>Menor preço que compõe o estimado</t>
  </si>
  <si>
    <t>Menor proposta inicial</t>
  </si>
  <si>
    <t>Var. % s/menor proposta inicial</t>
  </si>
  <si>
    <t>ANÁLISE = VARIAÇÃO DO VALOR LICITADO FRENTE AO VALOR ESTIMADO</t>
  </si>
  <si>
    <t>ANÁLISE = VARIAÇÃO DO VALOR COTADO FRENTE AO VALOR ESTIMADO</t>
  </si>
  <si>
    <t>MÉDIAS</t>
  </si>
  <si>
    <t>Percentual da economia.........................................................................</t>
  </si>
  <si>
    <t>Total da economia (vantagem auferida)......................................................</t>
  </si>
  <si>
    <t xml:space="preserve"> R$ (da cotação)</t>
  </si>
  <si>
    <t xml:space="preserve"> R$       (da licitação)</t>
  </si>
  <si>
    <t>N.º do Edital</t>
  </si>
  <si>
    <t>Nº DE (SUB)ITENS, LOTE (S)</t>
  </si>
  <si>
    <t>N.º CE</t>
  </si>
  <si>
    <t>MÉDIA/DIAS</t>
  </si>
  <si>
    <t xml:space="preserve"> Valor efetivo (R$)</t>
  </si>
  <si>
    <t>Valor estimado (R$)</t>
  </si>
  <si>
    <t>Vantagem auferida sobre o estimado (R$)</t>
  </si>
  <si>
    <t>Total do lucro (vantagem auferida)......................................................</t>
  </si>
  <si>
    <t>Percentual de lucro (vantagem auferida)  ..........................................</t>
  </si>
  <si>
    <t>01</t>
  </si>
  <si>
    <t>Data adjudicação</t>
  </si>
  <si>
    <t>02</t>
  </si>
  <si>
    <t>.</t>
  </si>
  <si>
    <t>Pregão Eletrônico Exclusivo 
(ME-EPP)</t>
  </si>
  <si>
    <t>Cotação Eletrônica EXCLUSIVA (ME-EPP)</t>
  </si>
  <si>
    <t>RELAÇÃO DE PROCEDIMENTOS LICITATÓRIOS DE 2015 - TOMADAS DE PREÇOS</t>
  </si>
  <si>
    <t>RELAÇÃO DE PROCEDIMENTOS LICITATÓRIOS DE 2015 - CONCORRÊNCIAS</t>
  </si>
  <si>
    <t>RELAÇÃO DE PROCEDIMENTOS LICITATÓRIOS DE 2015 - PREGÃO PRESENCIAL</t>
  </si>
  <si>
    <t>RELAÇÃO DE PROCEDIMENTOS LICITATÓRIOS DE 2015 - COTAÇÃO ELETRÔNICA</t>
  </si>
  <si>
    <t>RELAÇÃO DE PROCEDIMENTOS LICITATÓRIOS DE 2015 -PREGÃO ELETRÔNICO</t>
  </si>
  <si>
    <t>RELAÇÃO DE PROCEDIMENTOS LICITATÓRIOS - ANO 2015 - LEILÃO</t>
  </si>
  <si>
    <t xml:space="preserve">RELAÇÃO DE PROCEDIMENTOS LICITATÓRIOS DE 2015 - CONVITES </t>
  </si>
  <si>
    <t>01/2015</t>
  </si>
  <si>
    <t>DAE</t>
  </si>
  <si>
    <t>sim</t>
  </si>
  <si>
    <t>Fornec.e instal split e instal ponto de água para purificador de água</t>
  </si>
  <si>
    <t>Andressa Assis de Souza</t>
  </si>
  <si>
    <t>05/2015</t>
  </si>
  <si>
    <t>211/15.0</t>
  </si>
  <si>
    <t>30224</t>
  </si>
  <si>
    <t>CONCURSOS</t>
  </si>
  <si>
    <t>não</t>
  </si>
  <si>
    <t>Locação de espaço para realização de prova de concurso para Assessor-Letras</t>
  </si>
  <si>
    <t>106/2014</t>
  </si>
  <si>
    <t>3343/14-3</t>
  </si>
  <si>
    <t>DRHUM</t>
  </si>
  <si>
    <t>Aquisição de cartões funcionais</t>
  </si>
  <si>
    <t>Valid Soluções Serv Seg Em Meios Pag Ident AS</t>
  </si>
  <si>
    <t>24</t>
  </si>
  <si>
    <t>103/2014</t>
  </si>
  <si>
    <t>4077/14-4</t>
  </si>
  <si>
    <t>NIMP</t>
  </si>
  <si>
    <t>Curso do software Access Data FTK 5.0</t>
  </si>
  <si>
    <t>Apura Comércio de softwares e Consultoria em Tecnologia da Informação</t>
  </si>
  <si>
    <t>32</t>
  </si>
  <si>
    <t>105/2014</t>
  </si>
  <si>
    <t>3342/14-0</t>
  </si>
  <si>
    <t>UNIDALMOX</t>
  </si>
  <si>
    <t>Aquisição papel A4</t>
  </si>
  <si>
    <t>Fabesul Distribuidora Ltda.</t>
  </si>
  <si>
    <t>16</t>
  </si>
  <si>
    <t>03/2015</t>
  </si>
  <si>
    <t>02/2015</t>
  </si>
  <si>
    <t>Fornecimento e instalação de ar-condicionado tipo split na DAT do Palácio do MP</t>
  </si>
  <si>
    <t>DESERTA</t>
  </si>
  <si>
    <t>04/2015</t>
  </si>
  <si>
    <t>Locação de espaço para realização de prova de concurso para Assessor-Administração</t>
  </si>
  <si>
    <t>08/2015</t>
  </si>
  <si>
    <t>FRACASSADA</t>
  </si>
  <si>
    <t>LCL Soluções Ltda. ME</t>
  </si>
  <si>
    <t>07/2015</t>
  </si>
  <si>
    <t>212/15</t>
  </si>
  <si>
    <t>212/15-3</t>
  </si>
  <si>
    <t>104/2014</t>
  </si>
  <si>
    <t>3224/14-4</t>
  </si>
  <si>
    <t>TELEFONIA</t>
  </si>
  <si>
    <t>Contratação de serviços de telefonia móvel de empresa legalmente autorizada pela ANATEL</t>
  </si>
  <si>
    <t>06/2015</t>
  </si>
  <si>
    <t>APTI</t>
  </si>
  <si>
    <t>Aquisição de pedestais para televisores de LED</t>
  </si>
  <si>
    <t>E D Azambuja &amp; Cia. Ltda.</t>
  </si>
  <si>
    <t>COMPRAS</t>
  </si>
  <si>
    <t>Contratação de serviço de tradução de texto de Português p/Espanhol</t>
  </si>
  <si>
    <t>10/2015</t>
  </si>
  <si>
    <t>Traduzca Serviços deTraduções Ltda. - EPP</t>
  </si>
  <si>
    <t>Telefônica Brasil S/A (Vivo)</t>
  </si>
  <si>
    <t>09/2015</t>
  </si>
  <si>
    <t>DAT</t>
  </si>
  <si>
    <t>Aquisição de 3 fones de ouvido estéreo</t>
  </si>
  <si>
    <t>Claudiomir Marchi Furtado - EPP</t>
  </si>
  <si>
    <t>12/2015</t>
  </si>
  <si>
    <t>11/2015</t>
  </si>
  <si>
    <t>13/2015</t>
  </si>
  <si>
    <t>Fornecimento e instalação de bicicletário na sede administrativa</t>
  </si>
  <si>
    <t>BIBLIOTECA</t>
  </si>
  <si>
    <t>Fornecimento de material bibliográfico nacional e estrangeiro</t>
  </si>
  <si>
    <t>2964/14.1</t>
  </si>
  <si>
    <t>Bookpartners Brasil Editora e Distribuidora de Livros Ltda.</t>
  </si>
  <si>
    <t>Serralheria Tecnofer Ltda-Me</t>
  </si>
  <si>
    <t>CEAF</t>
  </si>
  <si>
    <t>Aquisição de um embalador de guarda-chuva</t>
  </si>
  <si>
    <t>14/2015</t>
  </si>
  <si>
    <t>Manutenção preventiva e corretiva no elevador instalado na PJ de Bento Gonçalves (RS)</t>
  </si>
  <si>
    <t>15/2015</t>
  </si>
  <si>
    <t>316/15-2</t>
  </si>
  <si>
    <t>Locação de detectores de metal</t>
  </si>
  <si>
    <t>Netzi Eletrônicos Com Serv Ltda</t>
  </si>
  <si>
    <t>18</t>
  </si>
  <si>
    <t>256/15-1</t>
  </si>
  <si>
    <t>Substituição corrimãos Palácio MP</t>
  </si>
  <si>
    <t>Joa Construções Ltda</t>
  </si>
  <si>
    <t>23</t>
  </si>
  <si>
    <t>17/2015</t>
  </si>
  <si>
    <t>Aquisição de 15 voice panels</t>
  </si>
  <si>
    <t>Reynet Cabeamento Estruturado Eireli ME</t>
  </si>
  <si>
    <t>16/2015</t>
  </si>
  <si>
    <t>Aquisição de Headsets</t>
  </si>
  <si>
    <t>18/2015</t>
  </si>
  <si>
    <t>255/15-9</t>
  </si>
  <si>
    <t>DIVADM</t>
  </si>
  <si>
    <t xml:space="preserve">Monitoramento de alarme PJs Planalto e Charqueadas </t>
  </si>
  <si>
    <t>28</t>
  </si>
  <si>
    <t>19/2015</t>
  </si>
  <si>
    <t>Luiz Otávio Menezes &amp; Cia Ltda.</t>
  </si>
  <si>
    <t>Securisystem Sistemas para Monitoramento Ltda.</t>
  </si>
  <si>
    <t>37</t>
  </si>
  <si>
    <t>540/15-8</t>
  </si>
  <si>
    <t>Contratação de serviços de engenharia para projetos estruturais e de fundações</t>
  </si>
  <si>
    <t>Projetos de instalações elétricas e de telecomunicações Constantina, Santa Vitória do Palmar, Santana do Livramento e Santiago</t>
  </si>
  <si>
    <t>Projetos de instalações hidrossanitárias e de proteção contra incêndio Constantina, Santa Vitória do Palmar, Santana do Livramento e Santiago</t>
  </si>
  <si>
    <t>DESERTO</t>
  </si>
  <si>
    <t>FRACASSADO</t>
  </si>
  <si>
    <t>451/15-4</t>
  </si>
  <si>
    <t>527/15-3</t>
  </si>
  <si>
    <t>504/15-1</t>
  </si>
  <si>
    <t>Reforma predial das Promotorias de Justiça especializada da Santana</t>
  </si>
  <si>
    <t>20/2015</t>
  </si>
  <si>
    <t>SUBINST</t>
  </si>
  <si>
    <t>Aquisição de caixas para acondicionar HD's externos</t>
  </si>
  <si>
    <t xml:space="preserve">NN Caixas Indústria e Comércio Ltda. EPP </t>
  </si>
  <si>
    <t>21/2015</t>
  </si>
  <si>
    <t>Locação espaço concurso técnico informática</t>
  </si>
  <si>
    <t>Potencial Engenharia Ltda</t>
  </si>
  <si>
    <t>Vanguarda Sistemas Estruturais Abertos Eng Ltda Epp</t>
  </si>
  <si>
    <t>Rafael Goularte Ortiz - ME</t>
  </si>
  <si>
    <t>258/15-7</t>
  </si>
  <si>
    <t>ALMOX</t>
  </si>
  <si>
    <t>Material de Informática</t>
  </si>
  <si>
    <t>Easylaser Informática Ind e Com Ltda</t>
  </si>
  <si>
    <t>Marumbi Tecnologia Ltda ME</t>
  </si>
  <si>
    <t>Alfa Sul Engenharia Ltda.</t>
  </si>
  <si>
    <t>22/2015</t>
  </si>
  <si>
    <t>Aquisição de cabos para monitor de vídeo</t>
  </si>
  <si>
    <t>Workshop Distribuidora de Sistemas Ltda</t>
  </si>
  <si>
    <t>332/15-5</t>
  </si>
  <si>
    <t>Fornecimento e instalação de persianas</t>
  </si>
  <si>
    <t>Alfa Sul Engenharia Ltda</t>
  </si>
  <si>
    <t>Irinéia Machado Fonseca</t>
  </si>
  <si>
    <t>35</t>
  </si>
  <si>
    <t>624/15-3</t>
  </si>
  <si>
    <t>IMAGEMINST</t>
  </si>
  <si>
    <t>NA0</t>
  </si>
  <si>
    <t>IMPRESSÃO RELATORIO ANUAL 2014</t>
  </si>
  <si>
    <t>CORAG - COMPANHIA RIO-GRANDENSE DE ARTES GRAFICAS</t>
  </si>
  <si>
    <t>269/15-1</t>
  </si>
  <si>
    <t>UNIDMANUT</t>
  </si>
  <si>
    <t>SIM</t>
  </si>
  <si>
    <t>MANUTENÇÃO E RECARGA EXTINTORES</t>
  </si>
  <si>
    <t>PREVALE -EQUIPAMENTOS DE INCENDIO LTDA ME</t>
  </si>
  <si>
    <t>17</t>
  </si>
  <si>
    <t>23/2015</t>
  </si>
  <si>
    <t>MANUT</t>
  </si>
  <si>
    <t>Materiais para substituição de tubulação de água quente</t>
  </si>
  <si>
    <t>G P A Gerenciamento e Projetos Ltda.</t>
  </si>
  <si>
    <t>25/2015</t>
  </si>
  <si>
    <t>2437/14-3</t>
  </si>
  <si>
    <t>Transportes</t>
  </si>
  <si>
    <t>Contratação de oficinas para veículos da marca GM</t>
  </si>
  <si>
    <t>Brozauto Veículos e Peças Ltda.</t>
  </si>
  <si>
    <t>06/2014</t>
  </si>
  <si>
    <t>257/15-4</t>
  </si>
  <si>
    <t>Contratação oficinas autorizadas Fiat, GM, Iveco e Renault</t>
  </si>
  <si>
    <t>Man.Veículos</t>
  </si>
  <si>
    <t>1-2-7 e 8</t>
  </si>
  <si>
    <t>3 e 4</t>
  </si>
  <si>
    <t>DRSUL Veículos Ltda.</t>
  </si>
  <si>
    <t>5 e 6</t>
  </si>
  <si>
    <t>24/2015</t>
  </si>
  <si>
    <t>Aquisição de duas bombas para recalque de água</t>
  </si>
  <si>
    <t>CANCELADA</t>
  </si>
  <si>
    <t>26/2015</t>
  </si>
  <si>
    <t>Bombasul Comércio e Manutenção Eletromecânica Ltda.</t>
  </si>
  <si>
    <t>28/2015</t>
  </si>
  <si>
    <t>CERIMONIAL</t>
  </si>
  <si>
    <t>Aquisição de 8 placas de homenagem</t>
  </si>
  <si>
    <t>PREMIAR - Ana Paula Gil Nazário - ME</t>
  </si>
  <si>
    <t>827/15.8</t>
  </si>
  <si>
    <t>874/15.9</t>
  </si>
  <si>
    <t>DAE/UPC</t>
  </si>
  <si>
    <t>Registro de preços de Bandeiras dos Muincípios do RS e do Brasil e RS</t>
  </si>
  <si>
    <t>Fornecimento e instalação de gradil e grades de ferro na PJ de Vacaria</t>
  </si>
  <si>
    <t>13</t>
  </si>
  <si>
    <t>724/15-1</t>
  </si>
  <si>
    <t>Manutenção predial na Promotoria de Justiça de Ijuí</t>
  </si>
  <si>
    <t>680/15-3</t>
  </si>
  <si>
    <t>Reforma predial da Promotoria de Justiça Militar</t>
  </si>
  <si>
    <t>29/2015</t>
  </si>
  <si>
    <t>Serviços de iluminação para o evento Ordem do Mérito</t>
  </si>
  <si>
    <t>Henrique Jonathan Jacques Macedo Ribeiro - ME</t>
  </si>
  <si>
    <t>27/2015</t>
  </si>
  <si>
    <t>IMAGEM</t>
  </si>
  <si>
    <t>Confecção de 500 catálogos para a Ordem do Mérito de 2015</t>
  </si>
  <si>
    <t>502/15-6</t>
  </si>
  <si>
    <t>Plotagem e fornecimento de cópias</t>
  </si>
  <si>
    <t>Mex Manutenção e Comércio de Equipamentos Xerográficos Ltda</t>
  </si>
  <si>
    <t>31</t>
  </si>
  <si>
    <t>Videband Ind. E Com. De Confecções Ltda.</t>
  </si>
  <si>
    <t>32/2015</t>
  </si>
  <si>
    <t>Fornecimento e instalação de toldos PJ Butiá</t>
  </si>
  <si>
    <t>Jeferson Benetti - ME</t>
  </si>
  <si>
    <t>15</t>
  </si>
  <si>
    <t>969/15-9</t>
  </si>
  <si>
    <t>Coquetel para o evento Ordem do Mérito</t>
  </si>
  <si>
    <t>Bar e Restaurante Intervalo 50 Ltda</t>
  </si>
  <si>
    <t>Saraiva Material de Construção Ltda.</t>
  </si>
  <si>
    <t>795/15-7</t>
  </si>
  <si>
    <t>Manutenção sistema de climatização Palácio MP</t>
  </si>
  <si>
    <t>Cert Ltda</t>
  </si>
  <si>
    <t>21</t>
  </si>
  <si>
    <t>873/15.6</t>
  </si>
  <si>
    <t>Aquisição de malotes em lona verde e em lona preta</t>
  </si>
  <si>
    <t>762/15.3</t>
  </si>
  <si>
    <t>Execução de sondagem em Constantina, Sta Vitória e Santiago.</t>
  </si>
  <si>
    <t>Engenhomaster Geotecnia e Construção Ltda. - EPP</t>
  </si>
  <si>
    <t>34/2015</t>
  </si>
  <si>
    <t>Levantamento planialtimétrico de terreno em São José do Ouro</t>
  </si>
  <si>
    <t>Trezzi e Bonatti Ltda.</t>
  </si>
  <si>
    <t>30/2015</t>
  </si>
  <si>
    <t>PATRIMONIO</t>
  </si>
  <si>
    <t>Aquisição de quadros magnéticos brancos</t>
  </si>
  <si>
    <t>Design Ricardense - Indústria de Móveis Ltda.</t>
  </si>
  <si>
    <t>33/2015</t>
  </si>
  <si>
    <t>BIOMÉDICO</t>
  </si>
  <si>
    <t>Aquisição de materiais e produtos de consumo odontológico</t>
  </si>
  <si>
    <t>Dentária e Distribuidora Hospitalar Porto Alegrense Ltda</t>
  </si>
  <si>
    <t>35/2015</t>
  </si>
  <si>
    <t>Pavibras Empreendimentos Eireli ME</t>
  </si>
  <si>
    <t>Sondagem de terreno em São José do Ouro</t>
  </si>
  <si>
    <t>947/15-0</t>
  </si>
  <si>
    <t>Aquisição de componentes p/notebook LENOVO (fontes e baterias)</t>
  </si>
  <si>
    <t>Workshop Distrib de Sistemas Ltda</t>
  </si>
  <si>
    <t>1081/15.4</t>
  </si>
  <si>
    <t>Reforma parcial da Promotoria de Justiça de Pelotas</t>
  </si>
  <si>
    <t>843/15-0</t>
  </si>
  <si>
    <t>SUPRIMENTOS</t>
  </si>
  <si>
    <t>Aquisição de aparelhos de som e TV</t>
  </si>
  <si>
    <t>Licitec Tecnologia Ltda. ME</t>
  </si>
  <si>
    <t>38/2015</t>
  </si>
  <si>
    <t>DIV SUPRI</t>
  </si>
  <si>
    <t>Aquisição de dispensadores para papel higiênico</t>
  </si>
  <si>
    <t>Deskart Sul Distr. Mat. Limp. Ltda.</t>
  </si>
  <si>
    <t>31/2015</t>
  </si>
  <si>
    <t>Confecção de placas de homanagem com estojo</t>
  </si>
  <si>
    <t>Stampgraf Serigrafia Técnica e Artes Gráficas Ltda.</t>
  </si>
  <si>
    <t>1015/15-2</t>
  </si>
  <si>
    <t>1014/15.0</t>
  </si>
  <si>
    <t>Aquisição de peças p/reposição de compon. em equipa. de informática itens 1 e 2</t>
  </si>
  <si>
    <t>Aquisição de peças p/reposição de compon. em equipa. de informática item 3</t>
  </si>
  <si>
    <t>Aquisição de peças p/reposição de compon. em equipa. de informática item 4</t>
  </si>
  <si>
    <t>Cawi-tec Com. E Prest. De Serviços em Informática Ltda.</t>
  </si>
  <si>
    <t>Moisés Hamerski</t>
  </si>
  <si>
    <t>UAI Com. E Serviços em Tecnologia da Informação Ltda.</t>
  </si>
  <si>
    <t>30</t>
  </si>
  <si>
    <t>Aquisição de baterias para nobreaks</t>
  </si>
  <si>
    <t>Atacadão das Baterias Ltda</t>
  </si>
  <si>
    <t>41/2015</t>
  </si>
  <si>
    <t>Confecção de 22 jalecos para o Biomédico</t>
  </si>
  <si>
    <t>Rosilene Tonatto Spazzini - EPP</t>
  </si>
  <si>
    <t>1137/15-0</t>
  </si>
  <si>
    <t>Seguro para 16 veículos da frota institucional</t>
  </si>
  <si>
    <t>Mapfre Seguros Gerais S/A</t>
  </si>
  <si>
    <t>1017/15-8</t>
  </si>
  <si>
    <t>ADI</t>
  </si>
  <si>
    <t>Aquisição de cabos e adaptadores</t>
  </si>
  <si>
    <t>MWV Web Site Comércio de Produtos Eletroeletrônicos LTDA ME</t>
  </si>
  <si>
    <t>Copy Info Comércio de Máquinas e Suprimentos LTDA</t>
  </si>
  <si>
    <t>Manoelita Biasotto ME</t>
  </si>
  <si>
    <t>19</t>
  </si>
  <si>
    <t>37/2015</t>
  </si>
  <si>
    <t>Bomba de vácuo</t>
  </si>
  <si>
    <t>Serra circular</t>
  </si>
  <si>
    <t>HJ Antônio ME</t>
  </si>
  <si>
    <t>Alda Sul Engenharia Ltda. - EPP</t>
  </si>
  <si>
    <t>1013/15-7</t>
  </si>
  <si>
    <t>Electron Comércio Mat.Eletr.Eletrônicos Ltda - Eireli</t>
  </si>
  <si>
    <t>Aquisição de extensão elétrica, filtro de linha tipo régua, adaptadores p/tomadas</t>
  </si>
  <si>
    <t>Zelda Bozolla de Almeida</t>
  </si>
  <si>
    <t>RR Vision Comercial Ltda-ME</t>
  </si>
  <si>
    <t>42/2015</t>
  </si>
  <si>
    <t>CAODH</t>
  </si>
  <si>
    <t>Contratação de intérpretes de libras</t>
  </si>
  <si>
    <t>Vânia Rosa da Silva Cia Ltda</t>
  </si>
  <si>
    <t>1116/15-3</t>
  </si>
  <si>
    <t>30820</t>
  </si>
  <si>
    <t>Registro preços de peças para armazenamento de dados (HD interno)</t>
  </si>
  <si>
    <t>Workshop distrib. De sistemas Ltda</t>
  </si>
  <si>
    <t>1027/15.0</t>
  </si>
  <si>
    <t>Aquisição de componentes de informática</t>
  </si>
  <si>
    <t>UAI Comércio e Serviços Ltda., itens 1 e 3</t>
  </si>
  <si>
    <t>Chiorri Com. De Informática e Consultoria de Sistemas Ltda., item 2</t>
  </si>
  <si>
    <t>Elektrotec Comercial e Industrial Eireli - ME, item 4</t>
  </si>
  <si>
    <t>Copy Info Comércio de Máquinas e Suprimentos LTDA., itens 5, 6, 17 e 18</t>
  </si>
  <si>
    <t>Elite Materiais de Construção Ltda., itens 7, 8, 9, 10, 11 e 14</t>
  </si>
  <si>
    <t>RRL Comércio e Manutenção em Informática Ltda., item 16</t>
  </si>
  <si>
    <t>Zelda Bozolla de Almeida - ME, item 13</t>
  </si>
  <si>
    <t>1112/15.2</t>
  </si>
  <si>
    <t>30801</t>
  </si>
  <si>
    <t>NÃO</t>
  </si>
  <si>
    <t>Coml Porto Alegrense de Maq. Calculadoras Ltda.</t>
  </si>
  <si>
    <t>Aquisição de diversos componentes para impressoras Lexmark 4 itens fracassados</t>
  </si>
  <si>
    <t>1115/15-0</t>
  </si>
  <si>
    <t>30789</t>
  </si>
  <si>
    <t>Aquisição de peças e componentes para cabeamento de rede</t>
  </si>
  <si>
    <t>Reynet Cabeamento Estruturado Ltda.</t>
  </si>
  <si>
    <t>CawiTec Comércio e Prestação de Serviços em Informática Ltda.</t>
  </si>
  <si>
    <t>1198/15.3</t>
  </si>
  <si>
    <t>30862</t>
  </si>
  <si>
    <t>Aquisição de adaptadores e fita isolante</t>
  </si>
  <si>
    <t>Multifase Comercial Técnica Ltda. item 3</t>
  </si>
  <si>
    <t>Marta Regina da Silva Almada EPP itens 1 e 2</t>
  </si>
  <si>
    <t>40/2015</t>
  </si>
  <si>
    <t>Confecção de camisetas para eventos do Programa Envolver</t>
  </si>
  <si>
    <t>1016/15-5</t>
  </si>
  <si>
    <t>PATRIMÔNIO</t>
  </si>
  <si>
    <t>Registro de preços de cadeiras fixas</t>
  </si>
  <si>
    <t>Layout Móveis Para Escritório Ltda.</t>
  </si>
  <si>
    <t>973/15-4</t>
  </si>
  <si>
    <t>Registro de preços de Leitores Manuais de Código de Barras</t>
  </si>
  <si>
    <t>Compex Tecnologia Ltda</t>
  </si>
  <si>
    <t>AIDC Tecnologia Ltda.</t>
  </si>
  <si>
    <t>33</t>
  </si>
  <si>
    <t>43/2015</t>
  </si>
  <si>
    <t>44/2015</t>
  </si>
  <si>
    <t>1397/15-7</t>
  </si>
  <si>
    <t>UGC</t>
  </si>
  <si>
    <t>Manutenção preventiva e corretiva no elevador instalado na PJ de Frederico Westphalen (RS)</t>
  </si>
  <si>
    <t>1164/15-7</t>
  </si>
  <si>
    <t>URF</t>
  </si>
  <si>
    <t>Registro de preços de crachás e cartões de proximidade</t>
  </si>
  <si>
    <t>Rafael Notório de Sousa Gomes</t>
  </si>
  <si>
    <t>25</t>
  </si>
  <si>
    <t>46/2015</t>
  </si>
  <si>
    <t>Fornecimento e instalação de piso tátil de alerta e direcional no prédio do CEAF</t>
  </si>
  <si>
    <t>47/2015</t>
  </si>
  <si>
    <t>45/2015</t>
  </si>
  <si>
    <t>Compra de material odontológico(Insertos).</t>
  </si>
  <si>
    <t>Dal Zotto Comércio e Representações Ltda.</t>
  </si>
  <si>
    <t>14</t>
  </si>
  <si>
    <t>1179/15.2</t>
  </si>
  <si>
    <t>30646</t>
  </si>
  <si>
    <t>Aquisição de material de limpeza e higiene</t>
  </si>
  <si>
    <t>1228/15.9</t>
  </si>
  <si>
    <t>30644</t>
  </si>
  <si>
    <t>Aquisição de material de expediente</t>
  </si>
  <si>
    <t>36/2015</t>
  </si>
  <si>
    <t>Locação de espaço para concurso</t>
  </si>
  <si>
    <t>39/2015</t>
  </si>
  <si>
    <t>49/2015</t>
  </si>
  <si>
    <t>Aquisição de fornos de microondas</t>
  </si>
  <si>
    <t>Dirceu Longo e Cia Ltda.</t>
  </si>
  <si>
    <t>Davidson Augusto Hirt Eireli ME</t>
  </si>
  <si>
    <t>48/2015</t>
  </si>
  <si>
    <t>DAE/MANUT</t>
  </si>
  <si>
    <t>Aquisição de Bomba de vácuo</t>
  </si>
  <si>
    <t>93/2014</t>
  </si>
  <si>
    <t>2566/14-4</t>
  </si>
  <si>
    <t xml:space="preserve">Aquisição e instalação de 16 centrais telefônicas, suporte técnico para manutenção preventiva, corretiva, programação e treinamentos. </t>
  </si>
  <si>
    <t>Leucotron Equipamentos Ltda.</t>
  </si>
  <si>
    <t>76</t>
  </si>
  <si>
    <t>50/2015</t>
  </si>
  <si>
    <t>Aquisição de estiquetas em papel adesivo metalizado prata</t>
  </si>
  <si>
    <t xml:space="preserve">Pregões Renascer Ltda. </t>
  </si>
  <si>
    <t>1433/15-3</t>
  </si>
  <si>
    <t>IMPRENSA</t>
  </si>
  <si>
    <t>Contratação de serviços de monitoramento de notícias (clipagem) em veículos de mídia impressa e digital</t>
  </si>
  <si>
    <t>CWA Assessoria e Monitoramento de Rádio e TV LTDA.</t>
  </si>
  <si>
    <t>Marcos Aurélio Collaço</t>
  </si>
  <si>
    <t>Darós Suprimentos para Informática e Escritório Ltda.</t>
  </si>
  <si>
    <t>J. Duarte &amp; Cia Ltda.</t>
  </si>
  <si>
    <t>Peratto Ver. de Suprimentos para Informática Ltda.</t>
  </si>
  <si>
    <t>UAI Comércio e Serviços Ltda.</t>
  </si>
  <si>
    <t>Amanda Com. de Papéis e Embalagens Ltda.</t>
  </si>
  <si>
    <t>Nick Distribuidora Ltda.</t>
  </si>
  <si>
    <t>R.S. Ricardo</t>
  </si>
  <si>
    <t>51/2015</t>
  </si>
  <si>
    <t>Aquisição de três cases para transporte medidores combustíveis</t>
  </si>
  <si>
    <t>Neo So &amp; Luz Ltda. ME</t>
  </si>
  <si>
    <t>52/2015</t>
  </si>
  <si>
    <t>1643/15-1</t>
  </si>
  <si>
    <t>Manutenção preventiva e corretiva no elevador instalado na PJ de Lajeado (RS)</t>
  </si>
  <si>
    <t>Elevasystem Assistência Técnica em Elevadores Ltda. ME</t>
  </si>
  <si>
    <t>1434/15-6</t>
  </si>
  <si>
    <t>GOVERNANÇA</t>
  </si>
  <si>
    <t>Aquisição de subscrição de licenças tipo Recovery do software Citrix Xenapp</t>
  </si>
  <si>
    <t>Sisnema Treinamento e Consultoria Ltda EPP</t>
  </si>
  <si>
    <t>53/2015</t>
  </si>
  <si>
    <t>Aquisição de TV de LED, monitor para TV de LED e conjunto teclado + mouse</t>
  </si>
  <si>
    <t>Mundo On Comércio de Eletrônicos Ltda. ME</t>
  </si>
  <si>
    <t>1394/15-9</t>
  </si>
  <si>
    <t xml:space="preserve">Aquisição de refletores LED </t>
  </si>
  <si>
    <t>DIBRAS - Distribuidora Elétrica e Hidráulica Ltda.</t>
  </si>
  <si>
    <t>Pregões Renascer Ltda.</t>
  </si>
  <si>
    <t>22</t>
  </si>
  <si>
    <t>1595/15-8</t>
  </si>
  <si>
    <t>REL.PÚBL.</t>
  </si>
  <si>
    <t>Contratação de serviço de iluminação arquitetural referente a eventos Semana Farroupilha e Outubro Rosa.</t>
  </si>
  <si>
    <t>Neo Som % Luz Ltda. ME</t>
  </si>
  <si>
    <t>1596/15-0</t>
  </si>
  <si>
    <t>Reforma e manutenção da PJ de Osório</t>
  </si>
  <si>
    <t>Portotec Construtora Ltda.</t>
  </si>
  <si>
    <t>55/2015</t>
  </si>
  <si>
    <t>Serviços de reparo de 8 fontes de Centrais Telefônicas Siemens</t>
  </si>
  <si>
    <t>1644/15-4</t>
  </si>
  <si>
    <t>ULIC</t>
  </si>
  <si>
    <t>Contratação de serviços de publicação de avisos em jornal de grande circulação</t>
  </si>
  <si>
    <t>RBS Zero Hora Editora Jornalística S/A</t>
  </si>
  <si>
    <t>56/2015</t>
  </si>
  <si>
    <t>ENGENHARIA</t>
  </si>
  <si>
    <t>Material e mão-de-obra para manutenção com impermeabilização da caixa subestação</t>
  </si>
  <si>
    <t>54/2015</t>
  </si>
  <si>
    <t>57/2015</t>
  </si>
  <si>
    <t>58/2015</t>
  </si>
  <si>
    <t>Fornecimento de prisma de mesa em acrílico, dupla face</t>
  </si>
  <si>
    <t>Multi Quadros e Vidros Ltda.</t>
  </si>
  <si>
    <t>1683/15.9</t>
  </si>
  <si>
    <t>Contratação oficinas autorizadas Fiat, Ford e Iveco</t>
  </si>
  <si>
    <t>Sbardecar Cml Sbardelotto de Carros</t>
  </si>
  <si>
    <t>1681/15-3</t>
  </si>
  <si>
    <t>Registro de preços de clipes para crachás</t>
  </si>
  <si>
    <t>SRG7 Comercial Eireli - EPP</t>
  </si>
  <si>
    <t>1619/15-2</t>
  </si>
  <si>
    <t>Manutenção predial na Promotoria de Justiça de Arroio do Meio</t>
  </si>
  <si>
    <t>1698/15-4</t>
  </si>
  <si>
    <t>DADM</t>
  </si>
  <si>
    <t xml:space="preserve">Monitoramento de alarme PJs Sta. Vitória do Palmar, Três Passos, Ibirubá, Camaquã e Farroupilha </t>
  </si>
  <si>
    <t>Telealarme Brasil Ltda</t>
  </si>
  <si>
    <t>Pletsch &amp; Rizzon Ltda</t>
  </si>
  <si>
    <t>61/2015</t>
  </si>
  <si>
    <t>USERG</t>
  </si>
  <si>
    <t>Remoção de 12 árvores na Pj de São Leopoldo</t>
  </si>
  <si>
    <t>62/2015</t>
  </si>
  <si>
    <t>59/2015</t>
  </si>
  <si>
    <t>Aquisição de cordões em poliéster personalizados</t>
  </si>
  <si>
    <t>60/2015</t>
  </si>
  <si>
    <t>Aquisição/confecção duas placas Juizado Torcedor</t>
  </si>
  <si>
    <t>Ana Paula Gil Nazario ME</t>
  </si>
  <si>
    <t>40</t>
  </si>
  <si>
    <t>1775/15-0</t>
  </si>
  <si>
    <t>Aquisição de leitores de cartão por proximidade</t>
  </si>
  <si>
    <t>Lap Comercio de equipamentos Ltda</t>
  </si>
  <si>
    <t>Sparta Serviços Engenharia Eireli-EPP</t>
  </si>
  <si>
    <t>1807/15.1</t>
  </si>
  <si>
    <t>Aquisição de licenças antivírus MCAFEE e Suporte Técnico</t>
  </si>
  <si>
    <t>SUPORTEC Consultoria de Sistemas e Representações Ltda. (SCUNNA)</t>
  </si>
  <si>
    <t>Data do Edital</t>
  </si>
  <si>
    <t>N.º do Processo</t>
  </si>
  <si>
    <t>Tipo</t>
  </si>
  <si>
    <t>Modalidade</t>
  </si>
  <si>
    <t>Situação</t>
  </si>
  <si>
    <t>N.º do Proc.</t>
  </si>
  <si>
    <t>Data da CE</t>
  </si>
  <si>
    <t>06/05/2015</t>
  </si>
  <si>
    <t>08/05/2015</t>
  </si>
  <si>
    <t>12/05/2015</t>
  </si>
  <si>
    <t>19/05/2015</t>
  </si>
  <si>
    <t>22/05/2015</t>
  </si>
  <si>
    <t>Menor preço por item</t>
  </si>
  <si>
    <t>Pregão Eletrônico</t>
  </si>
  <si>
    <t>Concluído</t>
  </si>
  <si>
    <t>11/06/2015</t>
  </si>
  <si>
    <t>24/06/2015</t>
  </si>
  <si>
    <t>01/07/2015</t>
  </si>
  <si>
    <t>08/07/2015</t>
  </si>
  <si>
    <t>17/07/2015</t>
  </si>
  <si>
    <t>27/07/2015</t>
  </si>
  <si>
    <t>30/07/2015</t>
  </si>
  <si>
    <t>Menor preço</t>
  </si>
  <si>
    <t xml:space="preserve">Menor preço global </t>
  </si>
  <si>
    <t>25/06/2015</t>
  </si>
  <si>
    <t>1393/15.6</t>
  </si>
  <si>
    <t>Registro de preços de móveis de aço</t>
  </si>
  <si>
    <t>Tramitando</t>
  </si>
  <si>
    <t>13/05/2015</t>
  </si>
  <si>
    <t>15/05/2015</t>
  </si>
  <si>
    <t>21/05/2015</t>
  </si>
  <si>
    <t>02/06/2015</t>
  </si>
  <si>
    <t>08/06/2015</t>
  </si>
  <si>
    <t>15/06/2015</t>
  </si>
  <si>
    <t>22/06/2015</t>
  </si>
  <si>
    <t>Dispensa c/disputa</t>
  </si>
  <si>
    <t>Concluída</t>
  </si>
  <si>
    <t>Deserta</t>
  </si>
  <si>
    <t>03/07/2015</t>
  </si>
  <si>
    <t>10/07/2015</t>
  </si>
  <si>
    <t>16/07/2015</t>
  </si>
  <si>
    <t>24/07/2015</t>
  </si>
  <si>
    <t>29/07/2015</t>
  </si>
  <si>
    <t>31/07/2015</t>
  </si>
  <si>
    <t>11/08/2015</t>
  </si>
  <si>
    <t>13/08/2015</t>
  </si>
  <si>
    <t>Pregão Presencial</t>
  </si>
  <si>
    <t>Menor preço global</t>
  </si>
  <si>
    <t>Menor preço por lote</t>
  </si>
  <si>
    <t>18/03/2015</t>
  </si>
  <si>
    <t>Tomada de Preços</t>
  </si>
  <si>
    <t>07/07/2015</t>
  </si>
  <si>
    <t>Convite</t>
  </si>
  <si>
    <t>23/07/2015</t>
  </si>
  <si>
    <t>Menor prçeo por item</t>
  </si>
  <si>
    <t>15/01/2015</t>
  </si>
  <si>
    <t>10/02/2015</t>
  </si>
  <si>
    <t>12/03/2015</t>
  </si>
  <si>
    <t>16/03/2015</t>
  </si>
  <si>
    <t>31/03/2015</t>
  </si>
  <si>
    <t>09/04/2015</t>
  </si>
  <si>
    <t>10/04/2015</t>
  </si>
  <si>
    <t>22/04/2015</t>
  </si>
  <si>
    <t>16/04/2015</t>
  </si>
  <si>
    <t>17/04/2015</t>
  </si>
  <si>
    <t>23/04/2015</t>
  </si>
  <si>
    <t>05/05/2015</t>
  </si>
  <si>
    <t>02/03/2015</t>
  </si>
  <si>
    <t>11/03/2015</t>
  </si>
  <si>
    <t>13/03/2015</t>
  </si>
  <si>
    <t>24/03/2015</t>
  </si>
  <si>
    <t>27/03/2015</t>
  </si>
  <si>
    <t>06/04/2015</t>
  </si>
  <si>
    <t>06/04/2014</t>
  </si>
  <si>
    <t>18/04/2015</t>
  </si>
  <si>
    <t>29/04/2015</t>
  </si>
  <si>
    <t>11/05/2015</t>
  </si>
  <si>
    <t>08/01/2015</t>
  </si>
  <si>
    <t>20/01/2015</t>
  </si>
  <si>
    <t>26/01/2015</t>
  </si>
  <si>
    <t>28/01/2015</t>
  </si>
  <si>
    <t>09/02/2015</t>
  </si>
  <si>
    <t>05/02/2015</t>
  </si>
  <si>
    <t>06/02/2015</t>
  </si>
  <si>
    <t>13/02/2015</t>
  </si>
  <si>
    <t>24/02/2015</t>
  </si>
  <si>
    <t>25/02/2015</t>
  </si>
  <si>
    <t>05/03/2015</t>
  </si>
  <si>
    <t>06/03/2015</t>
  </si>
  <si>
    <t>23/03/2015</t>
  </si>
  <si>
    <t>25/03/2015</t>
  </si>
  <si>
    <t>30/03/2015</t>
  </si>
  <si>
    <t>08/04/2015</t>
  </si>
  <si>
    <t>13/04/2015</t>
  </si>
  <si>
    <t>24/04/2015</t>
  </si>
  <si>
    <t>28/04/2015</t>
  </si>
  <si>
    <t>04/05/2015</t>
  </si>
  <si>
    <t>29/2014</t>
  </si>
  <si>
    <t>1314/14-6</t>
  </si>
  <si>
    <t>Serviços especializados de manutenção</t>
  </si>
  <si>
    <t>LBF Engenharia e Serviços Ltda</t>
  </si>
  <si>
    <t>USERVG</t>
  </si>
  <si>
    <t>311</t>
  </si>
  <si>
    <t>ANÁLISE = VARIAÇÃO DO VALOR CONTRATADO OU PREÇO REGISTRADO FRENTE AO VALOR ESTIMADO</t>
  </si>
  <si>
    <t>FOLHA RESUMO</t>
  </si>
  <si>
    <t>MODALIDADE</t>
  </si>
  <si>
    <t>Número de procedimentos, julgados</t>
  </si>
  <si>
    <t>Valor (R$) total licitado</t>
  </si>
  <si>
    <t>Valor (R$) estimado</t>
  </si>
  <si>
    <t>Valor (R$) da economia</t>
  </si>
  <si>
    <t>% (percentual de economia)</t>
  </si>
  <si>
    <t>Convites..........................................................</t>
  </si>
  <si>
    <t>Tomadas de Preços...........................................</t>
  </si>
  <si>
    <t>Concorrências...................................................</t>
  </si>
  <si>
    <t>Pregões Presenciais...........................................</t>
  </si>
  <si>
    <t>Pregões Eletrônicos...........................................</t>
  </si>
  <si>
    <t>Cotações Eletrônicas ........................................</t>
  </si>
  <si>
    <t>LEILÃO............................................................</t>
  </si>
  <si>
    <t>TOTAIS.....................................</t>
  </si>
  <si>
    <t>Total de economia ...........................................</t>
  </si>
  <si>
    <t>Percentual de economia...................................</t>
  </si>
  <si>
    <t>Número de procedimentos, julgados.................</t>
  </si>
  <si>
    <t>Observações:</t>
  </si>
  <si>
    <t>http://www.mp.rs.gov.br/licitacao/pgn/id46.htm, Licitações Encerradas.</t>
  </si>
  <si>
    <t>http://www.pregaoonlinebanrisul.com.br</t>
  </si>
  <si>
    <t>Luciano Fernandes Teixeira,</t>
  </si>
  <si>
    <t>Coordenador da Unidade de Licitações.</t>
  </si>
  <si>
    <t>PROCURADORIA-GERAL DE JUSTIÇA - MINISTÉRIO PÚBLICO - RS</t>
  </si>
  <si>
    <t>63/2015</t>
  </si>
  <si>
    <t>64/2015</t>
  </si>
  <si>
    <t>21/08/2015</t>
  </si>
  <si>
    <t>27/08/2015</t>
  </si>
  <si>
    <t>Aquisição de 2(dois) balaústres para sede da Andrade Neves</t>
  </si>
  <si>
    <t>UVP</t>
  </si>
  <si>
    <t>1820/15.6</t>
  </si>
  <si>
    <t>Aquisição de interfaces telefônicos fixo/celular Quadriban GSM</t>
  </si>
  <si>
    <t>ORS Eletroeletrônica e Telecomunicações Eireli - ME</t>
  </si>
  <si>
    <t>1917/15.1</t>
  </si>
  <si>
    <t>Fornecimento de guarda-corpos e corrimãos em aço p/PJ Rio Pardo</t>
  </si>
  <si>
    <t>BR&amp;SP Comércio e Serviço Ltda. - ME</t>
  </si>
  <si>
    <t>65/2015</t>
  </si>
  <si>
    <t>26/08/2015</t>
  </si>
  <si>
    <t>Aquisição de rodízios em poliuretano para cadeiras giratórias</t>
  </si>
  <si>
    <t>Vitrine Ambientes para Escritório Ltda.</t>
  </si>
  <si>
    <t>66/2015</t>
  </si>
  <si>
    <t>03/09/2015</t>
  </si>
  <si>
    <t>Contratação mão de obra manutenção elevador PJ Santo Antonio da Patrulha</t>
  </si>
  <si>
    <t>Elevadores Alver Ltda.</t>
  </si>
  <si>
    <t>68/2015</t>
  </si>
  <si>
    <t>01/09/2015</t>
  </si>
  <si>
    <t>Aquisição de escadas de alumínio tipo pintor e escada multifuncional</t>
  </si>
  <si>
    <t>Douglas Luiz Castanheira - EPP</t>
  </si>
  <si>
    <t>04/09/2015</t>
  </si>
  <si>
    <t>Aquisição de peças originais para manutenção do Elevador da PJ Viamão</t>
  </si>
  <si>
    <t xml:space="preserve">Elevadores Alcer Ltda. </t>
  </si>
  <si>
    <t>67/2015</t>
  </si>
  <si>
    <t>70/2015</t>
  </si>
  <si>
    <t>09/09/2015</t>
  </si>
  <si>
    <t xml:space="preserve">Aquisição de uma cadeira de rodas </t>
  </si>
  <si>
    <t>Ana Maria Pires Belem - ME</t>
  </si>
  <si>
    <t>71/2015</t>
  </si>
  <si>
    <t>11/09/2015</t>
  </si>
  <si>
    <t>Manutenção elevador PJ Santa Maria</t>
  </si>
  <si>
    <t>Menor preço Global</t>
  </si>
  <si>
    <t>ThyssenKrupp Elevadores S?A</t>
  </si>
  <si>
    <t>69/2015</t>
  </si>
  <si>
    <t>2024/15-9</t>
  </si>
  <si>
    <t>28/08/2015</t>
  </si>
  <si>
    <t>1975/15-7</t>
  </si>
  <si>
    <t>Placas de Homenagem</t>
  </si>
  <si>
    <t>Lance Confecção e Comércio de Insígnias Ltda-ME</t>
  </si>
  <si>
    <t>ASSESSORIA RP</t>
  </si>
  <si>
    <t>19/08/2015</t>
  </si>
  <si>
    <t>14/09/2015</t>
  </si>
  <si>
    <t>1985/15-9</t>
  </si>
  <si>
    <t>Aquisição de uniforme e equipamentos de segurança individual</t>
  </si>
  <si>
    <t>PRESSEG Comercio de Equipamentos de Segurança do Trabalho e Material Hospitalar Ltda. ME</t>
  </si>
  <si>
    <t>1986/15-1</t>
  </si>
  <si>
    <t>Materiais Elétricos</t>
  </si>
  <si>
    <t>FRACASSADOS</t>
  </si>
  <si>
    <t>2 e 6</t>
  </si>
  <si>
    <t>1, 3 e 4</t>
  </si>
  <si>
    <t>5, 7, 8, 9, 10, 11, 12, 13 e 14</t>
  </si>
  <si>
    <t>Elite Materiais de Construção Ltda-ME.</t>
  </si>
  <si>
    <t>Marta Regina da Silva Almada EPP</t>
  </si>
  <si>
    <t>73/2015</t>
  </si>
  <si>
    <t>17/09/2015</t>
  </si>
  <si>
    <t xml:space="preserve">Contratação de empresa para locação de plataforma </t>
  </si>
  <si>
    <t>72/2015</t>
  </si>
  <si>
    <t>Aquisição de Lâmpadas e reatores 70W para o Palácio</t>
  </si>
  <si>
    <t>76/2015</t>
  </si>
  <si>
    <t>22/09/2015</t>
  </si>
  <si>
    <t>78/2015</t>
  </si>
  <si>
    <t>24/09/2015</t>
  </si>
  <si>
    <t xml:space="preserve">Concluída </t>
  </si>
  <si>
    <t>Prolux Iluminação Eireli ME</t>
  </si>
  <si>
    <t>77/2015</t>
  </si>
  <si>
    <t xml:space="preserve">FRACASSADA </t>
  </si>
  <si>
    <t>79/2015</t>
  </si>
  <si>
    <t>23/09/2015</t>
  </si>
  <si>
    <t>2059/15-8</t>
  </si>
  <si>
    <t>Manutenção predial na Promotoria de Justiça de General Câmara</t>
  </si>
  <si>
    <t>2021/15-0</t>
  </si>
  <si>
    <t>Manutenção predial na Promotoria de Justiça de Sarandi</t>
  </si>
  <si>
    <t>1987/15-4</t>
  </si>
  <si>
    <t>Reforma e manutenção da PJ de Erechim</t>
  </si>
  <si>
    <t>CSM Construtora Ltda.</t>
  </si>
  <si>
    <t>29/09/2015</t>
  </si>
  <si>
    <t>2095/15-4</t>
  </si>
  <si>
    <t>Agendas 2016</t>
  </si>
  <si>
    <t>Corba Editora Artes Gráficas Ltda EPP</t>
  </si>
  <si>
    <t>Almox</t>
  </si>
  <si>
    <t>12</t>
  </si>
  <si>
    <t>02/10/2015</t>
  </si>
  <si>
    <t>2192/15-4</t>
  </si>
  <si>
    <t>Câmeras fotográfica digital</t>
  </si>
  <si>
    <t>Patrimônio</t>
  </si>
  <si>
    <t>25/09/2015</t>
  </si>
  <si>
    <t>2143/15-8</t>
  </si>
  <si>
    <t>SRP-Placas de forro mineral</t>
  </si>
  <si>
    <t>2077/15-6</t>
  </si>
  <si>
    <t>Manutenção Predial PJ Canela</t>
  </si>
  <si>
    <t>80/2015</t>
  </si>
  <si>
    <t>2093/15-9</t>
  </si>
  <si>
    <t>Contratação de serviços de portaria uniformizada</t>
  </si>
  <si>
    <t>81/2015</t>
  </si>
  <si>
    <t>06/10/2015</t>
  </si>
  <si>
    <t xml:space="preserve">Contratação de serviço de limpeza e vedação da estrutura de ferro e vidro </t>
  </si>
  <si>
    <t>Antonio C. T. Albrecht - ME</t>
  </si>
  <si>
    <t>22/07/2015</t>
  </si>
  <si>
    <t>2140/15.0</t>
  </si>
  <si>
    <t>Contratação oficinas autorizadas Ford Cargo</t>
  </si>
  <si>
    <t>28/09/2015</t>
  </si>
  <si>
    <t>2171/15-8</t>
  </si>
  <si>
    <t>Seguro para 56 veículos da frota institucional</t>
  </si>
  <si>
    <t>15/09/2015</t>
  </si>
  <si>
    <t>2094/15-1</t>
  </si>
  <si>
    <t>Reforma na área externa do 3º pavimento Sede Institucional</t>
  </si>
  <si>
    <t>Hener Engenharia e Obras Civis Ltda.</t>
  </si>
  <si>
    <t>83/2015</t>
  </si>
  <si>
    <t>13/10/2015</t>
  </si>
  <si>
    <t>Aquisição de 01(um) certificado digital, icp-brasil tipo-a1</t>
  </si>
  <si>
    <t>Dispensa c/dispusta</t>
  </si>
  <si>
    <t>84/2015</t>
  </si>
  <si>
    <t>08/10/2015</t>
  </si>
  <si>
    <t xml:space="preserve">Fornecimento e instalação de câmeras de vigilância </t>
  </si>
  <si>
    <t>Ivor Tomazzelli Eireli ME</t>
  </si>
  <si>
    <t>Madel Forros e Divisórias Ltda.</t>
  </si>
  <si>
    <t>74/2015</t>
  </si>
  <si>
    <t>82/2015</t>
  </si>
  <si>
    <t>Aquisição de contêiner com capacidade de 1000 litros</t>
  </si>
  <si>
    <t>Dispensa c/ disputa</t>
  </si>
  <si>
    <t>Paulo Ricardo Artus ME</t>
  </si>
  <si>
    <t>(a) Nº do Edital - Informar o número do edital do processo licitatório.</t>
  </si>
  <si>
    <t>(b) Data do Edital - Data de publicação nos meios de informações devidos (p.e.: Diário Oficial, Jornais de grande circulação).</t>
  </si>
  <si>
    <t>(c) Nº do Processo - Número do Processo interno do órgão.</t>
  </si>
  <si>
    <t>(d) Objeto - Descrição da licitação.</t>
  </si>
  <si>
    <t>(e) Tipo - Tipo do processo licitatório, conforme previsto na Lei n° 8666/93, Lei n° 10520/2002, Decreto n° 5450/2005 e demais normas pertinentes.</t>
  </si>
  <si>
    <t>(f) Modalidade - Modalidade da licitação, conforme previsto na Lei n° 8666/93, Lei n° 10520/2002, Decreto n° 5450/2005 e demais normas pertinentes.</t>
  </si>
  <si>
    <t>(g) Situação - Situação do andamento do processo licitatório.</t>
  </si>
  <si>
    <t>(h) Resultado - Nome da empresa vencedora. Caso o processo licitatório esteja em andamento, preencher o campo com o termo “aguardando”</t>
  </si>
  <si>
    <t>FUNDAMENTO LEGAL: Resolução CNMP n° 86/2012, art. 5°, inciso II, alíneas “a” a “d”.</t>
  </si>
  <si>
    <t>Luanda Com. de Suprimentos de Informática</t>
  </si>
  <si>
    <t>75/2015</t>
  </si>
  <si>
    <t>14/10/2015</t>
  </si>
  <si>
    <t>2090/15-0</t>
  </si>
  <si>
    <t>Contratação de serviços de manutenção elevador PJ Caxias do Sul</t>
  </si>
  <si>
    <t>86/2015</t>
  </si>
  <si>
    <t>16/10/2015</t>
  </si>
  <si>
    <t>Aquisição de 01 (um) detector de metais portátil</t>
  </si>
  <si>
    <t xml:space="preserve">Magnetec Ind. Eletroeletrônica Ltda. </t>
  </si>
  <si>
    <t>KM Distribuidora de Produtos de Informática LTDA_ME</t>
  </si>
  <si>
    <t>85/2015</t>
  </si>
  <si>
    <t>Aquisição de 2 pares de botinas de segurança e 3 pares de botas de borracha</t>
  </si>
  <si>
    <t>Elite Materiais de Construção Ltda</t>
  </si>
  <si>
    <t>GAP</t>
  </si>
  <si>
    <t>89/2015</t>
  </si>
  <si>
    <t>21/10/2015</t>
  </si>
  <si>
    <t>Manutenção de elevadores na PJ de Caxias do Sul</t>
  </si>
  <si>
    <t>Thyssenkrupp Elevadores S/A</t>
  </si>
  <si>
    <t>MANUTENÇÃO</t>
  </si>
  <si>
    <t>88/2015</t>
  </si>
  <si>
    <t>Aquisição de uma cadeira de rodas para PJ Pelotas</t>
  </si>
  <si>
    <t>Henfel Comércio de Material de Segurança Ltda.</t>
  </si>
  <si>
    <t>2144/15.0</t>
  </si>
  <si>
    <t>Manutenção predial na PJ de Carazinho</t>
  </si>
  <si>
    <t>Tomada de preços</t>
  </si>
  <si>
    <t>Alfa Sul Engenharia Ltda. (EPP)</t>
  </si>
  <si>
    <t>23/10/2015</t>
  </si>
  <si>
    <t>2238/15-8</t>
  </si>
  <si>
    <t>Registro de preços de radiocomunicadores portáteis</t>
  </si>
  <si>
    <t>ACN Comércio de Produtos de Trânsito Ltda. ME</t>
  </si>
  <si>
    <t>2142/15-5</t>
  </si>
  <si>
    <t>Manutenção Predial PJ Canguçu</t>
  </si>
  <si>
    <t>91/2015</t>
  </si>
  <si>
    <t>29/10/2015</t>
  </si>
  <si>
    <t>Aquisição de impressora de senhas</t>
  </si>
  <si>
    <t>A C Schwantes e Cia Ltda ME</t>
  </si>
  <si>
    <t>SIAC</t>
  </si>
  <si>
    <t>87/2015</t>
  </si>
  <si>
    <t>20/10/2015</t>
  </si>
  <si>
    <t>Aquisição de quadros murais</t>
  </si>
  <si>
    <t>Compaless Informática Eireli ME</t>
  </si>
  <si>
    <t>Leilão de 9 veículos automotores</t>
  </si>
  <si>
    <t>1877-09.00/15-4</t>
  </si>
  <si>
    <t>9 Pessoas Físicas</t>
  </si>
  <si>
    <t>PR.00589.00331/2015-4</t>
  </si>
  <si>
    <t>(01) *Este indice (38,66%) refere-se ao superávit em relação ao valor estimado para o leilão n.º 01/2015.</t>
  </si>
  <si>
    <t>(03) Os Pregões Eletrônicos e as Cotações Eletrônicas (dispensas de licitação) encontram-se no portal,</t>
  </si>
  <si>
    <t>*38,66%</t>
  </si>
  <si>
    <t>95/2015</t>
  </si>
  <si>
    <t>06/11/2015</t>
  </si>
  <si>
    <t>Aquisição de split com instalação, na PJ de Estância Velha</t>
  </si>
  <si>
    <t>Menor Preço</t>
  </si>
  <si>
    <t>Soares e Cardoso Serviços e Comércio Ltda.</t>
  </si>
  <si>
    <t>92/2015</t>
  </si>
  <si>
    <t>03/11/2015</t>
  </si>
  <si>
    <t>Anulada</t>
  </si>
  <si>
    <t>2330/15-4</t>
  </si>
  <si>
    <t>Registro de preços papel toalha interfolhado</t>
  </si>
  <si>
    <t>Leonardo Bastos Clossi ME</t>
  </si>
  <si>
    <t>1909-09.00/15-5</t>
  </si>
  <si>
    <t>Contratação de prestação de serviços de engenharia, com fornecimento de materiais, para construção do prédio das Promotorias de Justiça de Santa Vitória do Palmar.</t>
  </si>
  <si>
    <t>Concorrência</t>
  </si>
  <si>
    <t>CTA Engenheiros Associados Ltda</t>
  </si>
  <si>
    <t>93/2015</t>
  </si>
  <si>
    <t>Execução de passeio e portão, na PJ de Canoas</t>
  </si>
  <si>
    <t>Felipe da Silva Fontoura ME</t>
  </si>
  <si>
    <t>2329/15-7</t>
  </si>
  <si>
    <t>Latina Comercial Eireli ME</t>
  </si>
  <si>
    <t>Aquisição de lâmpadas de LED 9 a 14W</t>
  </si>
  <si>
    <t>100/2015</t>
  </si>
  <si>
    <t>10/11/2015</t>
  </si>
  <si>
    <t>Fornecimento e instalação de guarita de segurança em fiberglass p/a sede</t>
  </si>
  <si>
    <t>Comercial Caramez Ltda - ME</t>
  </si>
  <si>
    <t>94/2015</t>
  </si>
  <si>
    <t>96/2015</t>
  </si>
  <si>
    <t>97/2015</t>
  </si>
  <si>
    <t>09/11/2015</t>
  </si>
  <si>
    <t>Aquisição de rolos de etiquetas e fitas ribbon para impressora zebra TLP2844</t>
  </si>
  <si>
    <t xml:space="preserve">Compales Informática EirelI- ME e Peratto Revenda Surpim Inform Ltda. </t>
  </si>
  <si>
    <t>ALMOXARIFADO</t>
  </si>
  <si>
    <t>98/2015</t>
  </si>
  <si>
    <t>Aquisição de assentos para vaso sanitário</t>
  </si>
  <si>
    <t>Base Materiais de Construção Eireli</t>
  </si>
  <si>
    <t>Corrimão e guarda-corpo na PJ de Butiá</t>
  </si>
  <si>
    <t>99/2015</t>
  </si>
  <si>
    <t>Aquisição de água mineral em bombona de 20 litros</t>
  </si>
  <si>
    <t>SERV.GERAIS</t>
  </si>
  <si>
    <t>102/2015</t>
  </si>
  <si>
    <t>11/11/2015</t>
  </si>
  <si>
    <t>Construção de muro de contenção para a Sede Institucional</t>
  </si>
  <si>
    <t>90/2015</t>
  </si>
  <si>
    <t>Manutenção de elevadores na PJ de São Leopoldo</t>
  </si>
  <si>
    <t>106/2015</t>
  </si>
  <si>
    <t>12/11/2015</t>
  </si>
  <si>
    <t>J A Fernandes e Cia Ltda ME</t>
  </si>
  <si>
    <t>105/2015</t>
  </si>
  <si>
    <t>13/11/2015</t>
  </si>
  <si>
    <t>Execução de 72 metros de cerca de tela com mourões no estacion. Da sede Inst.</t>
  </si>
  <si>
    <t>Felipe da Silva Fontoura - ME</t>
  </si>
  <si>
    <t>101/2015</t>
  </si>
  <si>
    <t>2455/15-0</t>
  </si>
  <si>
    <t>Lavanderia de jalecos da Unidade de Gestão Documental</t>
  </si>
  <si>
    <t>GEST.DOC.</t>
  </si>
  <si>
    <t>26/10/2015</t>
  </si>
  <si>
    <t>2331/15-7</t>
  </si>
  <si>
    <t>Registro de preços de papel higiênico</t>
  </si>
  <si>
    <t>Anelise Ritter Henrich &amp; Cia. Ltda.</t>
  </si>
  <si>
    <t>103/2015</t>
  </si>
  <si>
    <t>DVI Máquinas e Equipamentos Ltda.</t>
  </si>
  <si>
    <t>04/11/2015</t>
  </si>
  <si>
    <t>Aquisição de 5000 plaquetas de identificação patrimonial</t>
  </si>
  <si>
    <t>2328/15-4</t>
  </si>
  <si>
    <t>Registro de Preços de placas para inauguração</t>
  </si>
  <si>
    <t>Comercial Caramez Ltda ME</t>
  </si>
  <si>
    <t>2364/15-0</t>
  </si>
  <si>
    <t>Aquisição de equipamentos de cozinha</t>
  </si>
  <si>
    <t>LAP Comércio de Equipamentos Ltda</t>
  </si>
  <si>
    <t>item 1</t>
  </si>
  <si>
    <t>Alci N Becker &amp; Cia Ltda</t>
  </si>
  <si>
    <t>Itens 2, 3 e 5</t>
  </si>
  <si>
    <t>Lote 4</t>
  </si>
  <si>
    <t>2363/15-8</t>
  </si>
  <si>
    <t>Aquisição de condicionadores de ar split para sede</t>
  </si>
  <si>
    <t>Denteck ar Condicionado Ltda. EPP</t>
  </si>
  <si>
    <t>item 2</t>
  </si>
  <si>
    <t>29</t>
  </si>
  <si>
    <t>05/11/2015</t>
  </si>
  <si>
    <t>2408/15.9</t>
  </si>
  <si>
    <t>Aquisição de softwares e contratação de consultoria Red Hat e Jboss</t>
  </si>
  <si>
    <t>Concluido</t>
  </si>
  <si>
    <t>System Manager Tecnologia em Informática Ltda. - EPP</t>
  </si>
  <si>
    <t>Governança</t>
  </si>
  <si>
    <t>sim/não</t>
  </si>
  <si>
    <t>2380/15-3</t>
  </si>
  <si>
    <t>Aquisição de aparelho de som e televisor</t>
  </si>
  <si>
    <t>E. D. Azambuja &amp; Cia. Ltda.</t>
  </si>
  <si>
    <t>2396/15-1</t>
  </si>
  <si>
    <t>Registro de preços de placas indicativas de salas e gabinetes</t>
  </si>
  <si>
    <t>Seelk Ltda.</t>
  </si>
  <si>
    <t>109/2015</t>
  </si>
  <si>
    <t>18/11/2015</t>
  </si>
  <si>
    <t>Substituição de impermeabilização na marquise da PJ de Bagé</t>
  </si>
  <si>
    <t>Raupp &amp; Fernandes Ltda. - ME</t>
  </si>
  <si>
    <t>107/2015</t>
  </si>
  <si>
    <t>Substituição de carpete no Palácio do MP</t>
  </si>
  <si>
    <t>111/2015</t>
  </si>
  <si>
    <t>110/2015</t>
  </si>
  <si>
    <t>23/11/2015</t>
  </si>
  <si>
    <t>Aquisição de cinco refrigeradores 220 V para copas das Promotorias</t>
  </si>
  <si>
    <t>E. D. Azambuja &amp; Cia. Ltda. - EPP</t>
  </si>
  <si>
    <t>2433/15.0</t>
  </si>
  <si>
    <t>Fornecimento e instalação de guarda-corpos na PJ de Sto A. da Patru</t>
  </si>
  <si>
    <t>2327/15-1</t>
  </si>
  <si>
    <t>Anelise Ritter Henrich e Cia Ltda.</t>
  </si>
  <si>
    <t>Deskart Sul Distribuidora de Materiais de Limpeza Ltda.</t>
  </si>
  <si>
    <t>Vener Pereira de Souza</t>
  </si>
  <si>
    <t>17/11/2015</t>
  </si>
  <si>
    <t>2361/15-2</t>
  </si>
  <si>
    <t>Aquisição de peças para computadores e notebooks</t>
  </si>
  <si>
    <t>Workshop Distribuidora de Sistemas Ltda.</t>
  </si>
  <si>
    <t>UAI Comércio e Serviços em Tecnologia da Informação Ltda.</t>
  </si>
  <si>
    <t>RRL Comércio e Manutenção em Informática Ltda.</t>
  </si>
  <si>
    <t>2434/15.3</t>
  </si>
  <si>
    <t>Manutenção predial parcial na Sede Institucional</t>
  </si>
  <si>
    <t>Manutenção predial parcial na PJ de São Jerônimo</t>
  </si>
  <si>
    <t>2458/15.8</t>
  </si>
  <si>
    <t>108/2015</t>
  </si>
  <si>
    <t>20/11/2015</t>
  </si>
  <si>
    <t>Sudelmaq Com. Atacadista de Alimentos Ltda. EPP</t>
  </si>
  <si>
    <t>104/2015</t>
  </si>
  <si>
    <t>Conluída</t>
  </si>
  <si>
    <t>Substituição de carpete por piso cerâmico na PJ Santa Maria</t>
  </si>
  <si>
    <t>112/2015</t>
  </si>
  <si>
    <t>24/11/2015</t>
  </si>
  <si>
    <t>2435/15-6</t>
  </si>
  <si>
    <t>Suporte Técnico Qlikview</t>
  </si>
  <si>
    <t>Toccato Tecnologia em Sistemas Ltda.</t>
  </si>
  <si>
    <t>113/2015</t>
  </si>
  <si>
    <t>25/11/2015</t>
  </si>
  <si>
    <t>Monitoramento de alarme para a PJ de Retinga Seca</t>
  </si>
  <si>
    <t>Securisystem Sistemas de Monitoramento - EPP</t>
  </si>
  <si>
    <t>2457/15-5</t>
  </si>
  <si>
    <t>Calendário 2016</t>
  </si>
  <si>
    <t>La Gráfica Eireli - ME</t>
  </si>
  <si>
    <t>115/2015</t>
  </si>
  <si>
    <t>26/11/2015</t>
  </si>
  <si>
    <t>Aquisição de teclado e mouse sem fio</t>
  </si>
  <si>
    <t>Assess.Govern.</t>
  </si>
  <si>
    <t>2409/15-1</t>
  </si>
  <si>
    <t>itens 1 a 6</t>
  </si>
  <si>
    <t>item 7</t>
  </si>
  <si>
    <t>Irinéia Machado Fonseca - ME</t>
  </si>
  <si>
    <t>30/11/2015</t>
  </si>
  <si>
    <t>2432/15-8</t>
  </si>
  <si>
    <t>Reforma PJ Ibirubá</t>
  </si>
  <si>
    <t>117/2015</t>
  </si>
  <si>
    <t>01/12/2015</t>
  </si>
  <si>
    <t>Adequação de balcão da Biblioteca do MP na Sede Institucional</t>
  </si>
  <si>
    <t>J A Fernandes &amp; Cia Ltda.</t>
  </si>
  <si>
    <t>Famaha Comércio de Materiais de Informática Ltda.</t>
  </si>
  <si>
    <t>2395/15-9</t>
  </si>
  <si>
    <t>Registro de preços de lâmpadas tubulares de LED</t>
  </si>
  <si>
    <t>Metálica Indústria e Comércio de Metais Ltda.</t>
  </si>
  <si>
    <t>2362/15-5</t>
  </si>
  <si>
    <t>Registro de preços de papel toalha em rolo</t>
  </si>
  <si>
    <t>R.Pires de Liz ME</t>
  </si>
  <si>
    <t>2369/15-4</t>
  </si>
  <si>
    <t>Cart Print Ind de Embalagens Ltda. EPP</t>
  </si>
  <si>
    <t>Marcos Aurélio Collaço - EPP</t>
  </si>
  <si>
    <t>itens 1, 3, 6, 8, 9 e 10</t>
  </si>
  <si>
    <t>Darós Suprimentos de Informática e Escritório Ltda.</t>
  </si>
  <si>
    <t>itens 4 e 7</t>
  </si>
  <si>
    <t xml:space="preserve">Total Distribuidora e Atacadista Ltda. </t>
  </si>
  <si>
    <t>item 5</t>
  </si>
  <si>
    <t xml:space="preserve">Competence Comércio e Serviços Ltda. </t>
  </si>
  <si>
    <t>item 11</t>
  </si>
  <si>
    <t>2506/15-1</t>
  </si>
  <si>
    <t>Uniforme e itens de segurança</t>
  </si>
  <si>
    <t>Rosilene Tonatto Spazzini EPP</t>
  </si>
  <si>
    <t>Pettypoá Ind. E Com. De Artigos do Vestuário - EIRELI</t>
  </si>
  <si>
    <t>itens 2 e 3</t>
  </si>
  <si>
    <t>Presseg Com. de Equip. Seg. do Trabalho e Mat. Hospitalar Ltda.</t>
  </si>
  <si>
    <t>itens 4, 5 e 6</t>
  </si>
  <si>
    <t>118/2015</t>
  </si>
  <si>
    <t>03/12/2015</t>
  </si>
  <si>
    <t>Preparação do solo, fornecimento e plantio de gramas para a PJ de Cachoeira do Sul</t>
  </si>
  <si>
    <t>Serv Gerais</t>
  </si>
  <si>
    <t>116/2015</t>
  </si>
  <si>
    <t>27/11/2015</t>
  </si>
  <si>
    <t>Aquisição de camisetas personalizadas GAECO</t>
  </si>
  <si>
    <t>Lourenço &amp; Costa Ltda.</t>
  </si>
  <si>
    <t>Assess. Imagem</t>
  </si>
  <si>
    <t>04/12/2015</t>
  </si>
  <si>
    <t>2487/15-0</t>
  </si>
  <si>
    <t>Registro de preços de mobiliário produzido em série</t>
  </si>
  <si>
    <t>Moveleira Tapejara Ltda.</t>
  </si>
  <si>
    <t>119/2015</t>
  </si>
  <si>
    <t>09/12/2015</t>
  </si>
  <si>
    <t>2550/15-4</t>
  </si>
  <si>
    <t>Software de consulta</t>
  </si>
  <si>
    <t>Menor Preço Global</t>
  </si>
  <si>
    <t>Crivo Sistemas em informática Ltda</t>
  </si>
  <si>
    <t>2365/15-3</t>
  </si>
  <si>
    <t>Registro de preços de pneus</t>
  </si>
  <si>
    <t>Luda Pneus Ltda</t>
  </si>
  <si>
    <t>Pneulog Comércio de Pneumáticos Eirelli-ME Distribuidora</t>
  </si>
  <si>
    <t>transportes</t>
  </si>
  <si>
    <t>itens 05, 07, 10, 21 e 24</t>
  </si>
  <si>
    <t>itens 01, 03, 06, 08, 11, 14, 15, 16, 17, 18, 19, 20, 22 e 23</t>
  </si>
  <si>
    <t>itens 02, 04, 09, 12 e 13</t>
  </si>
  <si>
    <t>34</t>
  </si>
  <si>
    <t>2568/15.8</t>
  </si>
  <si>
    <t>Software checkpoint</t>
  </si>
  <si>
    <t>E Partner Informática Ltda.</t>
  </si>
  <si>
    <t>2502/15.0</t>
  </si>
  <si>
    <t>Atualização dos PPCI's 12 sedes</t>
  </si>
  <si>
    <t>Spader Engenharia Ltda. (ME)</t>
  </si>
  <si>
    <t>2431/15-5</t>
  </si>
  <si>
    <t>Registro de preços para copos plásticos para água</t>
  </si>
  <si>
    <t>27</t>
  </si>
  <si>
    <t>2548/15-4</t>
  </si>
  <si>
    <t>Registro de preços equipamentos serv rede e placas</t>
  </si>
  <si>
    <t>LTA-RH Comércio, Representações Ltda</t>
  </si>
  <si>
    <t>120/2015</t>
  </si>
  <si>
    <t>17/12/2015</t>
  </si>
  <si>
    <t>Aquisição de material cenográfico para o Concerto Natal na Praça</t>
  </si>
  <si>
    <t>Estimativa e Adtos.</t>
  </si>
  <si>
    <t>Sim</t>
  </si>
  <si>
    <t>2430/15.2</t>
  </si>
  <si>
    <t>Aquisição de Switches Fast Ethernet</t>
  </si>
  <si>
    <t>Liggo Informática e Conectividade Ltda.</t>
  </si>
  <si>
    <t>2530/15-0</t>
  </si>
  <si>
    <t>Registro de preços servidores Blade</t>
  </si>
  <si>
    <t>i</t>
  </si>
  <si>
    <t>114/2015</t>
  </si>
  <si>
    <t>RELAÇÃO DE PROCEDIMENTOS LICITATÓRIOS ATÉ DEZEMBRO DE 2015</t>
  </si>
  <si>
    <r>
      <t xml:space="preserve">(02) A </t>
    </r>
    <r>
      <rPr>
        <b/>
        <sz val="12"/>
        <rFont val="Verdana"/>
        <family val="2"/>
      </rPr>
      <t>Relação de Procedimentos de dezembro de 2015</t>
    </r>
    <r>
      <rPr>
        <sz val="12"/>
        <rFont val="Verdana"/>
        <family val="2"/>
      </rPr>
      <t xml:space="preserve">, com esta </t>
    </r>
    <r>
      <rPr>
        <b/>
        <sz val="12"/>
        <rFont val="Verdana"/>
        <family val="2"/>
      </rPr>
      <t>Folha Resumo,</t>
    </r>
    <r>
      <rPr>
        <sz val="12"/>
        <rFont val="Verdana"/>
        <family val="2"/>
      </rPr>
      <t xml:space="preserve"> encontra-se disponível na página, </t>
    </r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</si>
  <si>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</si>
  <si>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</si>
  <si>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</si>
  <si>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</si>
  <si>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</si>
  <si>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</si>
  <si>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</si>
  <si>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</si>
  <si>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2436/15.9</t>
  </si>
  <si>
    <t>Locação de equipamentos multifuncionais</t>
  </si>
  <si>
    <t>2562/15.1</t>
  </si>
  <si>
    <t>Registro de preços de alimentos para coffee break</t>
  </si>
  <si>
    <t>Aguardando</t>
  </si>
  <si>
    <t/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</si>
</sst>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0.0%"/>
    <numFmt numFmtId="175" formatCode="0.000%"/>
    <numFmt numFmtId="176" formatCode="&quot;R$ &quot;#,##0.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dd/mm/yy;@"/>
    <numFmt numFmtId="186" formatCode="mmm/yyyy"/>
    <numFmt numFmtId="187" formatCode="#,##0.00_ ;\-#,##0.00\ "/>
    <numFmt numFmtId="188" formatCode="0_ ;\-0\ "/>
    <numFmt numFmtId="189" formatCode="0.000"/>
    <numFmt numFmtId="190" formatCode="0.0000"/>
    <numFmt numFmtId="191" formatCode="0_ ;[Red]\-0\ "/>
    <numFmt numFmtId="192" formatCode="#,##0.000_ ;\-#,##0.000\ "/>
    <numFmt numFmtId="193" formatCode="#,##0.0000_ ;\-#,##0.0000\ "/>
    <numFmt numFmtId="194" formatCode="#,##0.0_ ;\-#,##0.0\ "/>
    <numFmt numFmtId="195" formatCode="#,##0_ ;\-#,##0\ "/>
    <numFmt numFmtId="196" formatCode="_(* #,##0.000_);_(* \(#,##0.000\);_(* &quot;-&quot;??_);_(@_)"/>
    <numFmt numFmtId="197" formatCode="_(* #,##0.0000_);_(* \(#,##0.0000\);_(* &quot;-&quot;??_);_(@_)"/>
    <numFmt numFmtId="198" formatCode="0.0000000"/>
    <numFmt numFmtId="199" formatCode="0.000000"/>
    <numFmt numFmtId="200" formatCode="0.00000"/>
    <numFmt numFmtId="201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30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u val="single"/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i/>
      <sz val="12"/>
      <name val="Verdana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  <font>
      <sz val="11"/>
      <color rgb="FFFF0000"/>
      <name val="Verdana"/>
      <family val="2"/>
    </font>
    <font>
      <sz val="10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01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0" fontId="4" fillId="0" borderId="0" xfId="5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0" fontId="6" fillId="0" borderId="10" xfId="51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0" fontId="4" fillId="0" borderId="15" xfId="51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10" fontId="4" fillId="0" borderId="10" xfId="51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20" xfId="51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3" fillId="0" borderId="19" xfId="51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0" fontId="3" fillId="0" borderId="15" xfId="51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0" fontId="3" fillId="0" borderId="0" xfId="5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left" vertical="center"/>
    </xf>
    <xf numFmtId="39" fontId="3" fillId="0" borderId="19" xfId="53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0" borderId="21" xfId="53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10" fontId="56" fillId="0" borderId="10" xfId="51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71" fontId="6" fillId="0" borderId="10" xfId="53" applyFont="1" applyBorder="1" applyAlignment="1">
      <alignment horizontal="center" vertical="center"/>
    </xf>
    <xf numFmtId="171" fontId="4" fillId="0" borderId="10" xfId="53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9" fontId="3" fillId="0" borderId="19" xfId="51" applyFont="1" applyBorder="1" applyAlignment="1">
      <alignment horizontal="center" vertical="center"/>
    </xf>
    <xf numFmtId="9" fontId="3" fillId="0" borderId="20" xfId="51" applyFont="1" applyBorder="1" applyAlignment="1">
      <alignment horizontal="center" vertical="center"/>
    </xf>
    <xf numFmtId="10" fontId="3" fillId="0" borderId="0" xfId="51" applyNumberFormat="1" applyFont="1" applyAlignment="1">
      <alignment horizontal="left" vertical="center"/>
    </xf>
    <xf numFmtId="9" fontId="3" fillId="0" borderId="0" xfId="5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51" applyNumberFormat="1" applyFont="1" applyBorder="1" applyAlignment="1">
      <alignment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justify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left" vertical="center"/>
    </xf>
    <xf numFmtId="171" fontId="57" fillId="0" borderId="0" xfId="53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9" fontId="57" fillId="0" borderId="0" xfId="51" applyFont="1" applyAlignment="1">
      <alignment horizontal="left" vertical="center"/>
    </xf>
    <xf numFmtId="171" fontId="56" fillId="0" borderId="0" xfId="0" applyNumberFormat="1" applyFont="1" applyAlignment="1">
      <alignment/>
    </xf>
    <xf numFmtId="10" fontId="56" fillId="0" borderId="0" xfId="51" applyNumberFormat="1" applyFont="1" applyAlignment="1">
      <alignment/>
    </xf>
    <xf numFmtId="171" fontId="4" fillId="0" borderId="15" xfId="0" applyNumberFormat="1" applyFont="1" applyBorder="1" applyAlignment="1">
      <alignment horizontal="center" vertical="center"/>
    </xf>
    <xf numFmtId="171" fontId="4" fillId="0" borderId="15" xfId="53" applyFont="1" applyBorder="1" applyAlignment="1">
      <alignment vertic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71" fontId="56" fillId="0" borderId="19" xfId="53" applyFont="1" applyBorder="1" applyAlignment="1">
      <alignment vertical="center"/>
    </xf>
    <xf numFmtId="171" fontId="56" fillId="0" borderId="19" xfId="53" applyFont="1" applyBorder="1" applyAlignment="1">
      <alignment horizontal="right" vertical="center"/>
    </xf>
    <xf numFmtId="10" fontId="56" fillId="0" borderId="19" xfId="51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justify" vertical="center"/>
    </xf>
    <xf numFmtId="4" fontId="56" fillId="0" borderId="19" xfId="0" applyNumberFormat="1" applyFont="1" applyBorder="1" applyAlignment="1">
      <alignment horizontal="right" vertical="center" wrapText="1"/>
    </xf>
    <xf numFmtId="0" fontId="56" fillId="0" borderId="20" xfId="0" applyFont="1" applyBorder="1" applyAlignment="1">
      <alignment horizontal="center" vertical="center"/>
    </xf>
    <xf numFmtId="171" fontId="56" fillId="0" borderId="10" xfId="53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71" fontId="56" fillId="0" borderId="10" xfId="53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0" xfId="0" applyNumberFormat="1" applyFont="1" applyFill="1" applyBorder="1" applyAlignment="1">
      <alignment horizontal="justify" vertical="center" wrapText="1"/>
    </xf>
    <xf numFmtId="171" fontId="56" fillId="0" borderId="10" xfId="53" applyFont="1" applyBorder="1" applyAlignment="1">
      <alignment horizontal="center" vertical="center" wrapText="1"/>
    </xf>
    <xf numFmtId="171" fontId="56" fillId="0" borderId="10" xfId="53" applyFont="1" applyBorder="1" applyAlignment="1">
      <alignment horizontal="right" vertical="center"/>
    </xf>
    <xf numFmtId="184" fontId="56" fillId="0" borderId="10" xfId="0" applyNumberFormat="1" applyFont="1" applyBorder="1" applyAlignment="1">
      <alignment vertical="center"/>
    </xf>
    <xf numFmtId="0" fontId="56" fillId="0" borderId="0" xfId="0" applyFont="1" applyAlignment="1">
      <alignment/>
    </xf>
    <xf numFmtId="10" fontId="57" fillId="0" borderId="0" xfId="51" applyNumberFormat="1" applyFont="1" applyBorder="1" applyAlignment="1">
      <alignment vertical="center"/>
    </xf>
    <xf numFmtId="43" fontId="5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71" fontId="4" fillId="0" borderId="19" xfId="53" applyFont="1" applyBorder="1" applyAlignment="1">
      <alignment vertical="center"/>
    </xf>
    <xf numFmtId="10" fontId="4" fillId="0" borderId="19" xfId="51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10" fontId="3" fillId="0" borderId="0" xfId="51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7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171" fontId="58" fillId="0" borderId="12" xfId="53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right" vertical="center"/>
    </xf>
    <xf numFmtId="171" fontId="6" fillId="0" borderId="15" xfId="53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 wrapText="1"/>
    </xf>
    <xf numFmtId="10" fontId="6" fillId="0" borderId="15" xfId="51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10" fontId="8" fillId="0" borderId="24" xfId="51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1" fontId="6" fillId="0" borderId="15" xfId="51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171" fontId="6" fillId="0" borderId="19" xfId="53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71" fontId="6" fillId="0" borderId="19" xfId="51" applyNumberFormat="1" applyFont="1" applyBorder="1" applyAlignment="1">
      <alignment horizontal="center" vertical="center"/>
    </xf>
    <xf numFmtId="10" fontId="6" fillId="0" borderId="19" xfId="51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justify"/>
    </xf>
    <xf numFmtId="185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171" fontId="56" fillId="0" borderId="0" xfId="53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10" fontId="57" fillId="0" borderId="0" xfId="51" applyNumberFormat="1" applyFont="1" applyBorder="1" applyAlignment="1">
      <alignment horizontal="left" vertical="center"/>
    </xf>
    <xf numFmtId="3" fontId="57" fillId="0" borderId="0" xfId="0" applyNumberFormat="1" applyFont="1" applyBorder="1" applyAlignment="1">
      <alignment horizontal="left" vertical="center"/>
    </xf>
    <xf numFmtId="172" fontId="57" fillId="0" borderId="0" xfId="0" applyNumberFormat="1" applyFont="1" applyBorder="1" applyAlignment="1">
      <alignment horizontal="center" vertical="center"/>
    </xf>
    <xf numFmtId="172" fontId="56" fillId="0" borderId="0" xfId="0" applyNumberFormat="1" applyFont="1" applyAlignment="1">
      <alignment horizontal="center" vertical="center"/>
    </xf>
    <xf numFmtId="0" fontId="58" fillId="0" borderId="12" xfId="0" applyFont="1" applyBorder="1" applyAlignment="1">
      <alignment horizontal="center" vertical="justify" wrapText="1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19" xfId="0" applyFont="1" applyBorder="1" applyAlignment="1">
      <alignment horizontal="left" vertical="center"/>
    </xf>
    <xf numFmtId="4" fontId="5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justify"/>
    </xf>
    <xf numFmtId="49" fontId="4" fillId="0" borderId="23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185" fontId="56" fillId="0" borderId="18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NumberFormat="1" applyFont="1" applyFill="1" applyBorder="1" applyAlignment="1">
      <alignment horizontal="left" vertical="justify" wrapText="1"/>
    </xf>
    <xf numFmtId="10" fontId="56" fillId="0" borderId="10" xfId="51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7" fillId="0" borderId="26" xfId="0" applyFont="1" applyBorder="1" applyAlignment="1">
      <alignment horizontal="center" vertical="justify"/>
    </xf>
    <xf numFmtId="0" fontId="57" fillId="0" borderId="13" xfId="0" applyFont="1" applyBorder="1" applyAlignment="1">
      <alignment horizontal="center" vertical="justify" wrapText="1"/>
    </xf>
    <xf numFmtId="43" fontId="56" fillId="0" borderId="21" xfId="0" applyNumberFormat="1" applyFont="1" applyBorder="1" applyAlignment="1">
      <alignment horizontal="center" vertical="center"/>
    </xf>
    <xf numFmtId="10" fontId="56" fillId="0" borderId="21" xfId="51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right" vertical="center" wrapText="1"/>
    </xf>
    <xf numFmtId="4" fontId="56" fillId="0" borderId="27" xfId="0" applyNumberFormat="1" applyFont="1" applyBorder="1" applyAlignment="1">
      <alignment horizontal="right" vertical="center"/>
    </xf>
    <xf numFmtId="10" fontId="56" fillId="0" borderId="27" xfId="51" applyNumberFormat="1" applyFont="1" applyBorder="1" applyAlignment="1">
      <alignment vertical="center"/>
    </xf>
    <xf numFmtId="171" fontId="56" fillId="0" borderId="10" xfId="51" applyNumberFormat="1" applyFont="1" applyBorder="1" applyAlignment="1">
      <alignment horizontal="right" vertical="center"/>
    </xf>
    <xf numFmtId="0" fontId="56" fillId="0" borderId="28" xfId="0" applyFont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 vertical="center"/>
    </xf>
    <xf numFmtId="4" fontId="56" fillId="0" borderId="27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vertical="center" wrapText="1"/>
    </xf>
    <xf numFmtId="171" fontId="56" fillId="0" borderId="29" xfId="53" applyFont="1" applyBorder="1" applyAlignment="1">
      <alignment horizontal="center" vertical="center"/>
    </xf>
    <xf numFmtId="171" fontId="56" fillId="0" borderId="29" xfId="51" applyNumberFormat="1" applyFont="1" applyBorder="1" applyAlignment="1">
      <alignment horizontal="center" vertical="center"/>
    </xf>
    <xf numFmtId="171" fontId="56" fillId="0" borderId="10" xfId="51" applyNumberFormat="1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" fontId="56" fillId="0" borderId="28" xfId="0" applyNumberFormat="1" applyFont="1" applyBorder="1" applyAlignment="1">
      <alignment horizontal="right" vertical="center"/>
    </xf>
    <xf numFmtId="171" fontId="56" fillId="0" borderId="28" xfId="53" applyFont="1" applyBorder="1" applyAlignment="1">
      <alignment horizontal="center" vertical="center" wrapText="1"/>
    </xf>
    <xf numFmtId="49" fontId="56" fillId="0" borderId="31" xfId="51" applyNumberFormat="1" applyFont="1" applyBorder="1" applyAlignment="1">
      <alignment horizontal="center" vertical="center"/>
    </xf>
    <xf numFmtId="10" fontId="56" fillId="0" borderId="10" xfId="51" applyNumberFormat="1" applyFont="1" applyBorder="1" applyAlignment="1">
      <alignment horizontal="right" vertical="center"/>
    </xf>
    <xf numFmtId="171" fontId="56" fillId="0" borderId="28" xfId="53" applyFont="1" applyBorder="1" applyAlignment="1">
      <alignment vertical="center"/>
    </xf>
    <xf numFmtId="1" fontId="56" fillId="0" borderId="32" xfId="51" applyNumberFormat="1" applyFont="1" applyBorder="1" applyAlignment="1">
      <alignment horizontal="center" vertical="center"/>
    </xf>
    <xf numFmtId="188" fontId="56" fillId="0" borderId="3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49" fontId="56" fillId="0" borderId="3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171" fontId="56" fillId="0" borderId="27" xfId="51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33" borderId="21" xfId="0" applyNumberFormat="1" applyFont="1" applyFill="1" applyBorder="1" applyAlignment="1">
      <alignment horizontal="left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1" fontId="4" fillId="0" borderId="27" xfId="53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36" xfId="0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56" fillId="0" borderId="35" xfId="0" applyNumberFormat="1" applyFont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 wrapText="1"/>
    </xf>
    <xf numFmtId="0" fontId="56" fillId="0" borderId="27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justify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center" vertical="center" wrapText="1"/>
    </xf>
    <xf numFmtId="0" fontId="56" fillId="0" borderId="29" xfId="0" applyNumberFormat="1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justify" wrapText="1"/>
    </xf>
    <xf numFmtId="0" fontId="56" fillId="0" borderId="10" xfId="0" applyFont="1" applyBorder="1" applyAlignment="1">
      <alignment horizontal="center" vertical="justify"/>
    </xf>
    <xf numFmtId="0" fontId="60" fillId="0" borderId="2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35" borderId="27" xfId="0" applyFont="1" applyFill="1" applyBorder="1" applyAlignment="1">
      <alignment horizontal="center" vertical="justify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4" fontId="61" fillId="0" borderId="15" xfId="0" applyNumberFormat="1" applyFont="1" applyBorder="1" applyAlignment="1">
      <alignment horizontal="right" vertical="center"/>
    </xf>
    <xf numFmtId="171" fontId="61" fillId="0" borderId="10" xfId="53" applyFont="1" applyBorder="1" applyAlignment="1">
      <alignment horizontal="center" vertical="center"/>
    </xf>
    <xf numFmtId="10" fontId="61" fillId="0" borderId="18" xfId="51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4" fontId="61" fillId="0" borderId="10" xfId="0" applyNumberFormat="1" applyFont="1" applyBorder="1" applyAlignment="1">
      <alignment horizontal="right" vertical="center"/>
    </xf>
    <xf numFmtId="0" fontId="61" fillId="0" borderId="19" xfId="0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right" vertical="center"/>
    </xf>
    <xf numFmtId="10" fontId="61" fillId="0" borderId="20" xfId="51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171" fontId="62" fillId="0" borderId="24" xfId="53" applyFont="1" applyBorder="1" applyAlignment="1">
      <alignment horizontal="center" vertical="center"/>
    </xf>
    <xf numFmtId="10" fontId="62" fillId="0" borderId="25" xfId="5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44" applyFont="1" applyAlignment="1" applyProtection="1">
      <alignment/>
      <protection/>
    </xf>
    <xf numFmtId="0" fontId="13" fillId="0" borderId="0" xfId="44" applyFont="1" applyAlignment="1" applyProtection="1">
      <alignment/>
      <protection/>
    </xf>
    <xf numFmtId="0" fontId="14" fillId="0" borderId="0" xfId="44" applyFont="1" applyAlignment="1" applyProtection="1">
      <alignment horizontal="left"/>
      <protection/>
    </xf>
    <xf numFmtId="0" fontId="14" fillId="0" borderId="0" xfId="44" applyFont="1" applyAlignment="1" applyProtection="1">
      <alignment/>
      <protection/>
    </xf>
    <xf numFmtId="171" fontId="56" fillId="0" borderId="21" xfId="53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171" fontId="56" fillId="0" borderId="21" xfId="53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justify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justify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NumberFormat="1" applyFont="1" applyFill="1" applyBorder="1" applyAlignment="1">
      <alignment horizontal="left" vertical="center" wrapText="1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justify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justify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justify"/>
    </xf>
    <xf numFmtId="171" fontId="56" fillId="0" borderId="21" xfId="53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justify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justify"/>
    </xf>
    <xf numFmtId="172" fontId="56" fillId="0" borderId="21" xfId="0" applyNumberFormat="1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justify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171" fontId="56" fillId="0" borderId="21" xfId="53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justify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justify"/>
    </xf>
    <xf numFmtId="49" fontId="56" fillId="36" borderId="21" xfId="0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justify"/>
    </xf>
    <xf numFmtId="49" fontId="56" fillId="0" borderId="21" xfId="0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justify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56" fillId="0" borderId="29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9" xfId="0" applyNumberFormat="1" applyFont="1" applyFill="1" applyBorder="1" applyAlignment="1">
      <alignment horizontal="left" vertical="center" wrapText="1"/>
    </xf>
    <xf numFmtId="172" fontId="56" fillId="0" borderId="21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 vertical="center"/>
    </xf>
    <xf numFmtId="10" fontId="56" fillId="0" borderId="0" xfId="51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72" fontId="56" fillId="0" borderId="0" xfId="0" applyNumberFormat="1" applyFont="1" applyBorder="1" applyAlignment="1">
      <alignment horizontal="center" vertical="center"/>
    </xf>
    <xf numFmtId="2" fontId="57" fillId="0" borderId="0" xfId="51" applyNumberFormat="1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172" fontId="56" fillId="0" borderId="29" xfId="0" applyNumberFormat="1" applyFont="1" applyBorder="1" applyAlignment="1">
      <alignment horizontal="center" vertical="center"/>
    </xf>
    <xf numFmtId="49" fontId="56" fillId="33" borderId="29" xfId="0" applyNumberFormat="1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justify"/>
    </xf>
    <xf numFmtId="0" fontId="56" fillId="0" borderId="27" xfId="0" applyFont="1" applyBorder="1" applyAlignment="1">
      <alignment vertical="center"/>
    </xf>
    <xf numFmtId="172" fontId="56" fillId="0" borderId="24" xfId="0" applyNumberFormat="1" applyFont="1" applyBorder="1" applyAlignment="1">
      <alignment horizontal="center" vertical="center"/>
    </xf>
    <xf numFmtId="171" fontId="56" fillId="0" borderId="27" xfId="0" applyNumberFormat="1" applyFont="1" applyBorder="1" applyAlignment="1">
      <alignment vertical="center"/>
    </xf>
    <xf numFmtId="0" fontId="56" fillId="0" borderId="40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4" fontId="57" fillId="0" borderId="41" xfId="0" applyNumberFormat="1" applyFont="1" applyBorder="1" applyAlignment="1">
      <alignment horizontal="center" vertical="center"/>
    </xf>
    <xf numFmtId="10" fontId="57" fillId="0" borderId="24" xfId="51" applyNumberFormat="1" applyFont="1" applyBorder="1" applyAlignment="1">
      <alignment horizontal="center" vertical="center"/>
    </xf>
    <xf numFmtId="10" fontId="57" fillId="0" borderId="25" xfId="51" applyNumberFormat="1" applyFont="1" applyBorder="1" applyAlignment="1">
      <alignment horizontal="center" vertical="center"/>
    </xf>
    <xf numFmtId="195" fontId="57" fillId="0" borderId="42" xfId="53" applyNumberFormat="1" applyFont="1" applyBorder="1" applyAlignment="1">
      <alignment horizontal="center" vertical="center"/>
    </xf>
    <xf numFmtId="171" fontId="57" fillId="0" borderId="43" xfId="53" applyFont="1" applyBorder="1" applyAlignment="1">
      <alignment horizontal="right" vertical="center"/>
    </xf>
    <xf numFmtId="171" fontId="57" fillId="0" borderId="43" xfId="53" applyFont="1" applyBorder="1" applyAlignment="1">
      <alignment horizontal="justify" vertical="center"/>
    </xf>
    <xf numFmtId="10" fontId="57" fillId="0" borderId="43" xfId="51" applyNumberFormat="1" applyFont="1" applyBorder="1" applyAlignment="1">
      <alignment horizontal="right" vertical="center"/>
    </xf>
    <xf numFmtId="3" fontId="57" fillId="0" borderId="43" xfId="0" applyNumberFormat="1" applyFont="1" applyBorder="1" applyAlignment="1">
      <alignment horizontal="center" vertical="center"/>
    </xf>
    <xf numFmtId="171" fontId="57" fillId="0" borderId="43" xfId="0" applyNumberFormat="1" applyFont="1" applyBorder="1" applyAlignment="1">
      <alignment vertical="center"/>
    </xf>
    <xf numFmtId="10" fontId="57" fillId="0" borderId="43" xfId="51" applyNumberFormat="1" applyFont="1" applyBorder="1" applyAlignment="1">
      <alignment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2" fontId="57" fillId="0" borderId="41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10" fontId="8" fillId="0" borderId="14" xfId="51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justify"/>
    </xf>
    <xf numFmtId="172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left" vertical="center" wrapText="1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justify"/>
    </xf>
    <xf numFmtId="0" fontId="56" fillId="0" borderId="29" xfId="0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9" fontId="56" fillId="36" borderId="10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0" fontId="56" fillId="0" borderId="27" xfId="51" applyNumberFormat="1" applyFont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9" fontId="56" fillId="36" borderId="27" xfId="0" applyNumberFormat="1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0" fontId="56" fillId="0" borderId="27" xfId="51" applyNumberFormat="1" applyFont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71" fontId="56" fillId="0" borderId="21" xfId="53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33" borderId="27" xfId="0" applyNumberFormat="1" applyFont="1" applyFill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33" borderId="27" xfId="0" applyNumberFormat="1" applyFont="1" applyFill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71" fontId="56" fillId="0" borderId="27" xfId="53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33" borderId="27" xfId="0" applyNumberFormat="1" applyFont="1" applyFill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33" borderId="27" xfId="0" applyNumberFormat="1" applyFont="1" applyFill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33" borderId="27" xfId="0" applyNumberFormat="1" applyFont="1" applyFill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 wrapText="1"/>
    </xf>
    <xf numFmtId="185" fontId="56" fillId="0" borderId="21" xfId="0" applyNumberFormat="1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0" fontId="56" fillId="0" borderId="21" xfId="0" applyNumberFormat="1" applyFont="1" applyBorder="1" applyAlignment="1">
      <alignment horizontal="center" vertical="center" wrapText="1"/>
    </xf>
    <xf numFmtId="1" fontId="56" fillId="0" borderId="21" xfId="0" applyNumberFormat="1" applyFont="1" applyBorder="1" applyAlignment="1">
      <alignment horizontal="center" vertical="center" wrapText="1"/>
    </xf>
    <xf numFmtId="185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71" fontId="56" fillId="0" borderId="27" xfId="53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33" borderId="27" xfId="0" applyNumberFormat="1" applyFont="1" applyFill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 wrapText="1"/>
    </xf>
    <xf numFmtId="185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 wrapText="1"/>
    </xf>
    <xf numFmtId="185" fontId="56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171" fontId="56" fillId="0" borderId="27" xfId="53" applyFont="1" applyBorder="1" applyAlignment="1">
      <alignment vertical="center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0" fontId="56" fillId="0" borderId="27" xfId="51" applyNumberFormat="1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171" fontId="56" fillId="0" borderId="27" xfId="53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0" fontId="56" fillId="0" borderId="32" xfId="51" applyNumberFormat="1" applyFont="1" applyBorder="1" applyAlignment="1">
      <alignment horizontal="center" vertical="center"/>
    </xf>
    <xf numFmtId="0" fontId="57" fillId="0" borderId="43" xfId="0" applyNumberFormat="1" applyFont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1" fontId="56" fillId="0" borderId="29" xfId="0" applyNumberFormat="1" applyFont="1" applyBorder="1" applyAlignment="1">
      <alignment horizontal="center" vertical="center" wrapText="1"/>
    </xf>
    <xf numFmtId="0" fontId="56" fillId="0" borderId="29" xfId="0" applyNumberFormat="1" applyFont="1" applyBorder="1" applyAlignment="1">
      <alignment horizontal="center" vertical="center" wrapText="1"/>
    </xf>
    <xf numFmtId="185" fontId="56" fillId="0" borderId="29" xfId="0" applyNumberFormat="1" applyFont="1" applyBorder="1" applyAlignment="1">
      <alignment horizontal="center" vertical="center"/>
    </xf>
    <xf numFmtId="0" fontId="56" fillId="0" borderId="29" xfId="0" applyNumberFormat="1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/>
    </xf>
    <xf numFmtId="49" fontId="56" fillId="0" borderId="46" xfId="0" applyNumberFormat="1" applyFont="1" applyBorder="1" applyAlignment="1">
      <alignment horizontal="center" vertical="center"/>
    </xf>
    <xf numFmtId="49" fontId="56" fillId="0" borderId="29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3" fontId="56" fillId="0" borderId="27" xfId="0" applyNumberFormat="1" applyFont="1" applyBorder="1" applyAlignment="1">
      <alignment horizontal="center" vertical="center"/>
    </xf>
    <xf numFmtId="43" fontId="56" fillId="0" borderId="21" xfId="0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4" fontId="56" fillId="0" borderId="10" xfId="0" applyNumberFormat="1" applyFont="1" applyBorder="1" applyAlignment="1">
      <alignment vertical="center"/>
    </xf>
    <xf numFmtId="49" fontId="56" fillId="0" borderId="29" xfId="0" applyNumberFormat="1" applyFont="1" applyBorder="1" applyAlignment="1">
      <alignment horizontal="left" vertical="center"/>
    </xf>
    <xf numFmtId="171" fontId="56" fillId="0" borderId="27" xfId="53" applyFont="1" applyBorder="1" applyAlignment="1">
      <alignment horizontal="center" vertical="center" wrapText="1"/>
    </xf>
    <xf numFmtId="4" fontId="56" fillId="0" borderId="40" xfId="0" applyNumberFormat="1" applyFont="1" applyBorder="1" applyAlignment="1">
      <alignment horizontal="right" vertical="center"/>
    </xf>
    <xf numFmtId="10" fontId="56" fillId="0" borderId="27" xfId="51" applyNumberFormat="1" applyFont="1" applyBorder="1" applyAlignment="1">
      <alignment horizontal="right" vertical="center"/>
    </xf>
    <xf numFmtId="49" fontId="56" fillId="0" borderId="46" xfId="51" applyNumberFormat="1" applyFont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171" fontId="56" fillId="0" borderId="21" xfId="53" applyFont="1" applyBorder="1" applyAlignment="1">
      <alignment horizontal="center" vertical="center" wrapText="1"/>
    </xf>
    <xf numFmtId="4" fontId="56" fillId="0" borderId="3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0" fontId="56" fillId="0" borderId="21" xfId="0" applyFont="1" applyBorder="1" applyAlignment="1">
      <alignment horizontal="center" vertical="center" wrapText="1"/>
    </xf>
    <xf numFmtId="4" fontId="56" fillId="0" borderId="21" xfId="0" applyNumberFormat="1" applyFont="1" applyBorder="1" applyAlignment="1">
      <alignment vertical="center"/>
    </xf>
    <xf numFmtId="14" fontId="56" fillId="0" borderId="21" xfId="0" applyNumberFormat="1" applyFont="1" applyBorder="1" applyAlignment="1">
      <alignment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49" fontId="56" fillId="0" borderId="21" xfId="0" applyNumberFormat="1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left" vertical="center"/>
    </xf>
    <xf numFmtId="49" fontId="56" fillId="0" borderId="32" xfId="51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185" fontId="56" fillId="0" borderId="27" xfId="0" applyNumberFormat="1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 vertical="center"/>
    </xf>
    <xf numFmtId="43" fontId="56" fillId="0" borderId="27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0" borderId="10" xfId="51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185" fontId="56" fillId="0" borderId="27" xfId="0" applyNumberFormat="1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43" fontId="56" fillId="0" borderId="27" xfId="0" applyNumberFormat="1" applyFont="1" applyBorder="1" applyAlignment="1">
      <alignment horizontal="center" vertical="center"/>
    </xf>
    <xf numFmtId="4" fontId="56" fillId="0" borderId="28" xfId="0" applyNumberFormat="1" applyFont="1" applyFill="1" applyBorder="1" applyAlignment="1">
      <alignment horizontal="right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left" vertical="center"/>
    </xf>
    <xf numFmtId="49" fontId="56" fillId="0" borderId="32" xfId="51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32" xfId="51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49" fontId="56" fillId="0" borderId="27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left" vertical="center" wrapText="1"/>
    </xf>
    <xf numFmtId="171" fontId="56" fillId="0" borderId="27" xfId="53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72" fontId="56" fillId="0" borderId="27" xfId="0" applyNumberFormat="1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1" fontId="56" fillId="0" borderId="31" xfId="53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171" fontId="57" fillId="0" borderId="43" xfId="53" applyFont="1" applyBorder="1" applyAlignment="1">
      <alignment horizontal="center" vertical="center"/>
    </xf>
    <xf numFmtId="171" fontId="57" fillId="0" borderId="43" xfId="53" applyFont="1" applyBorder="1" applyAlignment="1">
      <alignment vertical="center"/>
    </xf>
    <xf numFmtId="10" fontId="57" fillId="0" borderId="44" xfId="51" applyNumberFormat="1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justify" wrapText="1"/>
    </xf>
    <xf numFmtId="0" fontId="3" fillId="34" borderId="4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justify"/>
    </xf>
    <xf numFmtId="0" fontId="3" fillId="0" borderId="39" xfId="0" applyFont="1" applyBorder="1" applyAlignment="1">
      <alignment horizontal="center" vertical="justify"/>
    </xf>
    <xf numFmtId="171" fontId="57" fillId="0" borderId="10" xfId="53" applyFont="1" applyBorder="1" applyAlignment="1">
      <alignment horizontal="center" vertical="center" wrapText="1"/>
    </xf>
    <xf numFmtId="9" fontId="56" fillId="0" borderId="10" xfId="51" applyFont="1" applyBorder="1" applyAlignment="1">
      <alignment horizontal="center" vertical="center"/>
    </xf>
    <xf numFmtId="4" fontId="57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0" fontId="3" fillId="0" borderId="48" xfId="51" applyNumberFormat="1" applyFont="1" applyBorder="1" applyAlignment="1">
      <alignment horizontal="center" vertical="center"/>
    </xf>
    <xf numFmtId="10" fontId="3" fillId="0" borderId="49" xfId="51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20" xfId="51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3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0" fontId="3" fillId="0" borderId="54" xfId="51" applyNumberFormat="1" applyFont="1" applyBorder="1" applyAlignment="1">
      <alignment horizontal="center" vertical="center"/>
    </xf>
    <xf numFmtId="10" fontId="3" fillId="0" borderId="55" xfId="5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3" fontId="6" fillId="0" borderId="27" xfId="53" applyNumberFormat="1" applyFont="1" applyBorder="1" applyAlignment="1">
      <alignment horizontal="center" vertical="center"/>
    </xf>
    <xf numFmtId="3" fontId="6" fillId="0" borderId="29" xfId="53" applyNumberFormat="1" applyFont="1" applyBorder="1" applyAlignment="1">
      <alignment horizontal="center" vertical="center"/>
    </xf>
    <xf numFmtId="3" fontId="6" fillId="0" borderId="21" xfId="53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29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38" xfId="0" applyNumberFormat="1" applyFont="1" applyBorder="1" applyAlignment="1">
      <alignment horizontal="center" vertical="center"/>
    </xf>
    <xf numFmtId="49" fontId="56" fillId="0" borderId="46" xfId="0" applyNumberFormat="1" applyFont="1" applyBorder="1" applyAlignment="1">
      <alignment horizontal="center" vertical="center"/>
    </xf>
    <xf numFmtId="49" fontId="56" fillId="0" borderId="32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center" vertical="center" wrapText="1"/>
    </xf>
    <xf numFmtId="0" fontId="56" fillId="0" borderId="29" xfId="0" applyNumberFormat="1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27" xfId="0" applyNumberFormat="1" applyFont="1" applyFill="1" applyBorder="1" applyAlignment="1">
      <alignment horizontal="left" vertical="center" wrapText="1"/>
    </xf>
    <xf numFmtId="0" fontId="56" fillId="0" borderId="29" xfId="0" applyNumberFormat="1" applyFont="1" applyFill="1" applyBorder="1" applyAlignment="1">
      <alignment horizontal="left" vertical="center" wrapText="1"/>
    </xf>
    <xf numFmtId="0" fontId="56" fillId="0" borderId="21" xfId="0" applyNumberFormat="1" applyFont="1" applyFill="1" applyBorder="1" applyAlignment="1">
      <alignment horizontal="left" vertical="center" wrapText="1"/>
    </xf>
    <xf numFmtId="1" fontId="56" fillId="0" borderId="27" xfId="0" applyNumberFormat="1" applyFont="1" applyBorder="1" applyAlignment="1">
      <alignment horizontal="center" vertical="center" wrapText="1"/>
    </xf>
    <xf numFmtId="1" fontId="56" fillId="0" borderId="29" xfId="0" applyNumberFormat="1" applyFont="1" applyBorder="1" applyAlignment="1">
      <alignment horizontal="center" vertical="center" wrapText="1"/>
    </xf>
    <xf numFmtId="1" fontId="56" fillId="0" borderId="21" xfId="0" applyNumberFormat="1" applyFont="1" applyBorder="1" applyAlignment="1">
      <alignment horizontal="center" vertical="center" wrapText="1"/>
    </xf>
    <xf numFmtId="0" fontId="56" fillId="0" borderId="27" xfId="0" applyNumberFormat="1" applyFont="1" applyBorder="1" applyAlignment="1">
      <alignment horizontal="center" vertical="center" wrapText="1"/>
    </xf>
    <xf numFmtId="0" fontId="56" fillId="0" borderId="29" xfId="0" applyNumberFormat="1" applyFont="1" applyBorder="1" applyAlignment="1">
      <alignment horizontal="center" vertical="center" wrapText="1"/>
    </xf>
    <xf numFmtId="0" fontId="56" fillId="0" borderId="21" xfId="0" applyNumberFormat="1" applyFont="1" applyBorder="1" applyAlignment="1">
      <alignment horizontal="center" vertical="center" wrapText="1"/>
    </xf>
    <xf numFmtId="49" fontId="56" fillId="0" borderId="27" xfId="51" applyNumberFormat="1" applyFont="1" applyBorder="1" applyAlignment="1">
      <alignment horizontal="center" vertical="center"/>
    </xf>
    <xf numFmtId="49" fontId="56" fillId="0" borderId="29" xfId="51" applyNumberFormat="1" applyFont="1" applyBorder="1" applyAlignment="1">
      <alignment horizontal="center" vertical="center"/>
    </xf>
    <xf numFmtId="49" fontId="56" fillId="0" borderId="21" xfId="51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171" fontId="56" fillId="0" borderId="27" xfId="53" applyFont="1" applyBorder="1" applyAlignment="1">
      <alignment horizontal="center" vertical="center"/>
    </xf>
    <xf numFmtId="171" fontId="56" fillId="0" borderId="29" xfId="53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85" fontId="56" fillId="0" borderId="27" xfId="0" applyNumberFormat="1" applyFont="1" applyBorder="1" applyAlignment="1">
      <alignment horizontal="center" vertical="center"/>
    </xf>
    <xf numFmtId="185" fontId="56" fillId="0" borderId="21" xfId="0" applyNumberFormat="1" applyFont="1" applyBorder="1" applyAlignment="1">
      <alignment horizontal="center" vertical="center"/>
    </xf>
    <xf numFmtId="0" fontId="56" fillId="0" borderId="27" xfId="51" applyNumberFormat="1" applyFont="1" applyBorder="1" applyAlignment="1">
      <alignment horizontal="center" vertical="center"/>
    </xf>
    <xf numFmtId="185" fontId="56" fillId="0" borderId="29" xfId="0" applyNumberFormat="1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 vertical="center"/>
    </xf>
    <xf numFmtId="1" fontId="56" fillId="0" borderId="29" xfId="0" applyNumberFormat="1" applyFont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188" fontId="56" fillId="0" borderId="27" xfId="0" applyNumberFormat="1" applyFont="1" applyBorder="1" applyAlignment="1">
      <alignment horizontal="center" vertical="center"/>
    </xf>
    <xf numFmtId="188" fontId="56" fillId="0" borderId="29" xfId="0" applyNumberFormat="1" applyFont="1" applyBorder="1" applyAlignment="1">
      <alignment horizontal="center" vertical="center"/>
    </xf>
    <xf numFmtId="188" fontId="56" fillId="0" borderId="21" xfId="0" applyNumberFormat="1" applyFont="1" applyBorder="1" applyAlignment="1">
      <alignment horizontal="center" vertical="center"/>
    </xf>
    <xf numFmtId="10" fontId="57" fillId="0" borderId="48" xfId="51" applyNumberFormat="1" applyFont="1" applyBorder="1" applyAlignment="1">
      <alignment horizontal="center" vertical="center"/>
    </xf>
    <xf numFmtId="10" fontId="57" fillId="0" borderId="49" xfId="51" applyNumberFormat="1" applyFont="1" applyBorder="1" applyAlignment="1">
      <alignment horizontal="center" vertical="center"/>
    </xf>
    <xf numFmtId="171" fontId="57" fillId="0" borderId="48" xfId="53" applyFont="1" applyBorder="1" applyAlignment="1">
      <alignment horizontal="center" vertical="center"/>
    </xf>
    <xf numFmtId="171" fontId="57" fillId="0" borderId="49" xfId="53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49" fontId="56" fillId="0" borderId="38" xfId="51" applyNumberFormat="1" applyFont="1" applyBorder="1" applyAlignment="1">
      <alignment horizontal="center" vertical="center"/>
    </xf>
    <xf numFmtId="49" fontId="56" fillId="0" borderId="32" xfId="51" applyNumberFormat="1" applyFont="1" applyBorder="1" applyAlignment="1">
      <alignment horizontal="center" vertical="center"/>
    </xf>
    <xf numFmtId="43" fontId="56" fillId="0" borderId="27" xfId="0" applyNumberFormat="1" applyFont="1" applyBorder="1" applyAlignment="1">
      <alignment horizontal="center" vertical="center"/>
    </xf>
    <xf numFmtId="43" fontId="56" fillId="0" borderId="21" xfId="0" applyNumberFormat="1" applyFont="1" applyBorder="1" applyAlignment="1">
      <alignment horizontal="center" vertical="center"/>
    </xf>
    <xf numFmtId="10" fontId="56" fillId="0" borderId="27" xfId="51" applyNumberFormat="1" applyFont="1" applyBorder="1" applyAlignment="1">
      <alignment horizontal="center" vertical="center"/>
    </xf>
    <xf numFmtId="10" fontId="56" fillId="0" borderId="21" xfId="51" applyNumberFormat="1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14" fontId="56" fillId="0" borderId="27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21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left" vertical="center"/>
    </xf>
    <xf numFmtId="49" fontId="57" fillId="0" borderId="48" xfId="0" applyNumberFormat="1" applyFont="1" applyBorder="1" applyAlignment="1">
      <alignment horizontal="center" vertical="center"/>
    </xf>
    <xf numFmtId="49" fontId="57" fillId="0" borderId="57" xfId="0" applyNumberFormat="1" applyFont="1" applyBorder="1" applyAlignment="1">
      <alignment horizontal="center" vertical="center"/>
    </xf>
    <xf numFmtId="4" fontId="57" fillId="0" borderId="54" xfId="0" applyNumberFormat="1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60" fillId="0" borderId="21" xfId="0" applyFont="1" applyBorder="1" applyAlignment="1">
      <alignment/>
    </xf>
    <xf numFmtId="172" fontId="56" fillId="0" borderId="27" xfId="0" applyNumberFormat="1" applyFont="1" applyBorder="1" applyAlignment="1">
      <alignment horizontal="center" vertical="center"/>
    </xf>
    <xf numFmtId="172" fontId="56" fillId="0" borderId="21" xfId="0" applyNumberFormat="1" applyFont="1" applyBorder="1" applyAlignment="1">
      <alignment horizontal="center" vertical="center"/>
    </xf>
    <xf numFmtId="4" fontId="56" fillId="0" borderId="27" xfId="0" applyNumberFormat="1" applyFont="1" applyBorder="1" applyAlignment="1">
      <alignment horizontal="center" vertical="center" wrapText="1"/>
    </xf>
    <xf numFmtId="4" fontId="56" fillId="0" borderId="21" xfId="0" applyNumberFormat="1" applyFont="1" applyBorder="1" applyAlignment="1">
      <alignment horizontal="center" vertical="center" wrapText="1"/>
    </xf>
    <xf numFmtId="171" fontId="56" fillId="0" borderId="27" xfId="51" applyNumberFormat="1" applyFont="1" applyBorder="1" applyAlignment="1">
      <alignment horizontal="center" vertical="center"/>
    </xf>
    <xf numFmtId="171" fontId="56" fillId="0" borderId="21" xfId="51" applyNumberFormat="1" applyFont="1" applyBorder="1" applyAlignment="1">
      <alignment horizontal="center" vertical="center"/>
    </xf>
    <xf numFmtId="171" fontId="56" fillId="0" borderId="21" xfId="53" applyFont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justify"/>
    </xf>
    <xf numFmtId="0" fontId="56" fillId="0" borderId="21" xfId="0" applyFont="1" applyBorder="1" applyAlignment="1">
      <alignment horizontal="center" vertical="justify"/>
    </xf>
    <xf numFmtId="10" fontId="3" fillId="0" borderId="60" xfId="51" applyNumberFormat="1" applyFont="1" applyBorder="1" applyAlignment="1">
      <alignment horizontal="center" vertical="center"/>
    </xf>
    <xf numFmtId="10" fontId="3" fillId="0" borderId="61" xfId="51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2" fillId="35" borderId="42" xfId="0" applyFont="1" applyFill="1" applyBorder="1" applyAlignment="1">
      <alignment horizontal="right" vertical="center"/>
    </xf>
    <xf numFmtId="0" fontId="62" fillId="35" borderId="43" xfId="0" applyFont="1" applyFill="1" applyBorder="1" applyAlignment="1">
      <alignment horizontal="right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44" applyFont="1" applyAlignment="1" applyProtection="1">
      <alignment horizontal="left"/>
      <protection/>
    </xf>
    <xf numFmtId="0" fontId="15" fillId="0" borderId="0" xfId="0" applyFon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2" fillId="0" borderId="48" xfId="0" applyFont="1" applyBorder="1" applyAlignment="1">
      <alignment horizontal="right" vertical="center"/>
    </xf>
    <xf numFmtId="0" fontId="62" fillId="0" borderId="57" xfId="0" applyFont="1" applyBorder="1" applyAlignment="1">
      <alignment horizontal="right" vertical="center"/>
    </xf>
    <xf numFmtId="0" fontId="62" fillId="0" borderId="64" xfId="0" applyFont="1" applyBorder="1" applyAlignment="1">
      <alignment horizontal="right" vertical="center"/>
    </xf>
    <xf numFmtId="0" fontId="62" fillId="35" borderId="53" xfId="0" applyFont="1" applyFill="1" applyBorder="1" applyAlignment="1">
      <alignment horizontal="right" vertical="center"/>
    </xf>
    <xf numFmtId="0" fontId="62" fillId="35" borderId="21" xfId="0" applyFont="1" applyFill="1" applyBorder="1" applyAlignment="1">
      <alignment horizontal="right" vertical="center"/>
    </xf>
    <xf numFmtId="39" fontId="62" fillId="35" borderId="21" xfId="53" applyNumberFormat="1" applyFont="1" applyFill="1" applyBorder="1" applyAlignment="1">
      <alignment horizontal="center" vertical="center"/>
    </xf>
    <xf numFmtId="39" fontId="62" fillId="35" borderId="22" xfId="53" applyNumberFormat="1" applyFont="1" applyFill="1" applyBorder="1" applyAlignment="1">
      <alignment horizontal="center" vertical="center"/>
    </xf>
    <xf numFmtId="0" fontId="62" fillId="35" borderId="33" xfId="0" applyFont="1" applyFill="1" applyBorder="1" applyAlignment="1">
      <alignment horizontal="right" vertical="center"/>
    </xf>
    <xf numFmtId="0" fontId="62" fillId="35" borderId="27" xfId="0" applyFont="1" applyFill="1" applyBorder="1" applyAlignment="1">
      <alignment horizontal="right" vertical="center"/>
    </xf>
    <xf numFmtId="10" fontId="62" fillId="0" borderId="27" xfId="53" applyNumberFormat="1" applyFont="1" applyBorder="1" applyAlignment="1">
      <alignment horizontal="center" vertical="center"/>
    </xf>
    <xf numFmtId="10" fontId="62" fillId="0" borderId="34" xfId="53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6" fillId="0" borderId="10" xfId="0" applyFont="1" applyBorder="1" applyAlignment="1" quotePrefix="1">
      <alignment horizontal="center" vertical="center"/>
    </xf>
    <xf numFmtId="0" fontId="58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p.rs.gov.br/licitacao/pgn/id46.htm,%20Licita&#231;&#245;es%20Encerradas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zoomScalePageLayoutView="0" workbookViewId="0" topLeftCell="A13">
      <selection activeCell="Q42" sqref="Q42"/>
    </sheetView>
  </sheetViews>
  <sheetFormatPr defaultColWidth="9.140625" defaultRowHeight="30" customHeight="1"/>
  <cols>
    <col min="1" max="1" width="16.8515625" style="4" bestFit="1" customWidth="1"/>
    <col min="2" max="2" width="18.8515625" style="4" bestFit="1" customWidth="1"/>
    <col min="3" max="3" width="21.28125" style="4" bestFit="1" customWidth="1"/>
    <col min="4" max="4" width="66.57421875" style="4" bestFit="1" customWidth="1"/>
    <col min="5" max="7" width="16.8515625" style="4" customWidth="1"/>
    <col min="8" max="8" width="62.00390625" style="4" bestFit="1" customWidth="1"/>
    <col min="9" max="9" width="9.7109375" style="4" bestFit="1" customWidth="1"/>
    <col min="10" max="10" width="15.421875" style="4" bestFit="1" customWidth="1"/>
    <col min="11" max="11" width="12.28125" style="1" customWidth="1"/>
    <col min="12" max="12" width="26.00390625" style="1" customWidth="1"/>
    <col min="13" max="13" width="17.57421875" style="1" customWidth="1"/>
    <col min="14" max="14" width="19.28125" style="1" customWidth="1"/>
    <col min="15" max="15" width="16.00390625" style="1" customWidth="1"/>
    <col min="16" max="16" width="12.28125" style="1" customWidth="1"/>
    <col min="17" max="17" width="11.8515625" style="1" customWidth="1"/>
    <col min="18" max="18" width="12.7109375" style="1" bestFit="1" customWidth="1"/>
    <col min="19" max="19" width="18.57421875" style="1" customWidth="1"/>
    <col min="20" max="16384" width="9.140625" style="1" customWidth="1"/>
  </cols>
  <sheetData>
    <row r="1" spans="1:19" ht="30" customHeight="1">
      <c r="A1" s="833" t="s">
        <v>21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</row>
    <row r="2" spans="1:19" ht="30" customHeight="1">
      <c r="A2" s="833" t="s">
        <v>22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</row>
    <row r="3" spans="1:19" ht="30" customHeight="1">
      <c r="A3" s="834" t="s">
        <v>59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</row>
    <row r="4" spans="1:19" ht="30" customHeight="1">
      <c r="A4" s="835" t="s">
        <v>31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</row>
    <row r="5" spans="1:18" ht="30" customHeight="1" thickBot="1">
      <c r="A5" s="833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3"/>
      <c r="O5" s="3"/>
      <c r="P5" s="3"/>
      <c r="Q5" s="3"/>
      <c r="R5" s="3"/>
    </row>
    <row r="6" spans="1:19" s="4" customFormat="1" ht="57">
      <c r="A6" s="371" t="s">
        <v>38</v>
      </c>
      <c r="B6" s="372" t="s">
        <v>492</v>
      </c>
      <c r="C6" s="373" t="s">
        <v>493</v>
      </c>
      <c r="D6" s="374" t="s">
        <v>2</v>
      </c>
      <c r="E6" s="375" t="s">
        <v>494</v>
      </c>
      <c r="F6" s="375" t="s">
        <v>495</v>
      </c>
      <c r="G6" s="375" t="s">
        <v>496</v>
      </c>
      <c r="H6" s="373" t="s">
        <v>3</v>
      </c>
      <c r="I6" s="91" t="s">
        <v>12</v>
      </c>
      <c r="J6" s="91" t="s">
        <v>5</v>
      </c>
      <c r="K6" s="208" t="s">
        <v>17</v>
      </c>
      <c r="L6" s="93" t="s">
        <v>7</v>
      </c>
      <c r="M6" s="93" t="s">
        <v>6</v>
      </c>
      <c r="N6" s="93" t="s">
        <v>0</v>
      </c>
      <c r="O6" s="93" t="s">
        <v>11</v>
      </c>
      <c r="P6" s="93" t="s">
        <v>13</v>
      </c>
      <c r="Q6" s="93" t="s">
        <v>14</v>
      </c>
      <c r="R6" s="93" t="s">
        <v>16</v>
      </c>
      <c r="S6" s="209" t="s">
        <v>15</v>
      </c>
    </row>
    <row r="7" spans="1:19" s="4" customFormat="1" ht="25.5" customHeight="1">
      <c r="A7" s="812" t="s">
        <v>1031</v>
      </c>
      <c r="B7" s="812" t="s">
        <v>1032</v>
      </c>
      <c r="C7" s="812" t="s">
        <v>1033</v>
      </c>
      <c r="D7" s="812" t="s">
        <v>1034</v>
      </c>
      <c r="E7" s="812" t="s">
        <v>1035</v>
      </c>
      <c r="F7" s="812" t="s">
        <v>1036</v>
      </c>
      <c r="G7" s="812" t="s">
        <v>1037</v>
      </c>
      <c r="H7" s="812" t="s">
        <v>1038</v>
      </c>
      <c r="I7" s="805"/>
      <c r="J7" s="805"/>
      <c r="K7" s="813"/>
      <c r="L7" s="814"/>
      <c r="M7" s="814"/>
      <c r="N7" s="822"/>
      <c r="O7" s="814"/>
      <c r="P7" s="814"/>
      <c r="Q7" s="814"/>
      <c r="R7" s="814"/>
      <c r="S7" s="815"/>
    </row>
    <row r="8" spans="1:19" s="10" customFormat="1" ht="30" customHeight="1">
      <c r="A8" s="202" t="s">
        <v>60</v>
      </c>
      <c r="B8" s="202" t="s">
        <v>559</v>
      </c>
      <c r="C8" s="202" t="s">
        <v>154</v>
      </c>
      <c r="D8" s="771" t="s">
        <v>155</v>
      </c>
      <c r="E8" s="771" t="s">
        <v>539</v>
      </c>
      <c r="F8" s="202" t="s">
        <v>544</v>
      </c>
      <c r="G8" s="202" t="s">
        <v>506</v>
      </c>
      <c r="H8" s="771" t="s">
        <v>159</v>
      </c>
      <c r="I8" s="202">
        <v>30483</v>
      </c>
      <c r="J8" s="202" t="s">
        <v>61</v>
      </c>
      <c r="K8" s="202">
        <v>1</v>
      </c>
      <c r="L8" s="116" t="s">
        <v>27</v>
      </c>
      <c r="M8" s="116">
        <v>31508.21</v>
      </c>
      <c r="N8" s="116" t="s">
        <v>27</v>
      </c>
      <c r="O8" s="823" t="s">
        <v>27</v>
      </c>
      <c r="P8" s="202">
        <v>11</v>
      </c>
      <c r="Q8" s="202">
        <v>0</v>
      </c>
      <c r="R8" s="202">
        <v>0</v>
      </c>
      <c r="S8" s="202">
        <v>0</v>
      </c>
    </row>
    <row r="9" spans="1:19" s="15" customFormat="1" ht="30" customHeight="1">
      <c r="A9" s="202" t="s">
        <v>90</v>
      </c>
      <c r="B9" s="202" t="s">
        <v>559</v>
      </c>
      <c r="C9" s="202" t="s">
        <v>160</v>
      </c>
      <c r="D9" s="771" t="s">
        <v>156</v>
      </c>
      <c r="E9" s="771" t="s">
        <v>539</v>
      </c>
      <c r="F9" s="202" t="s">
        <v>544</v>
      </c>
      <c r="G9" s="202" t="s">
        <v>506</v>
      </c>
      <c r="H9" s="771" t="s">
        <v>158</v>
      </c>
      <c r="I9" s="202">
        <v>30464</v>
      </c>
      <c r="J9" s="202" t="s">
        <v>61</v>
      </c>
      <c r="K9" s="202">
        <v>1</v>
      </c>
      <c r="L9" s="116" t="s">
        <v>27</v>
      </c>
      <c r="M9" s="116">
        <v>79385.04</v>
      </c>
      <c r="N9" s="116" t="s">
        <v>27</v>
      </c>
      <c r="O9" s="823" t="s">
        <v>27</v>
      </c>
      <c r="P9" s="202">
        <v>26</v>
      </c>
      <c r="Q9" s="202">
        <v>0</v>
      </c>
      <c r="R9" s="202">
        <v>0</v>
      </c>
      <c r="S9" s="202">
        <v>0</v>
      </c>
    </row>
    <row r="10" spans="1:19" s="15" customFormat="1" ht="34.5" customHeight="1">
      <c r="A10" s="202" t="s">
        <v>89</v>
      </c>
      <c r="B10" s="202" t="s">
        <v>559</v>
      </c>
      <c r="C10" s="202" t="s">
        <v>161</v>
      </c>
      <c r="D10" s="771" t="s">
        <v>157</v>
      </c>
      <c r="E10" s="771" t="s">
        <v>539</v>
      </c>
      <c r="F10" s="202" t="s">
        <v>544</v>
      </c>
      <c r="G10" s="202" t="s">
        <v>506</v>
      </c>
      <c r="H10" s="771" t="s">
        <v>159</v>
      </c>
      <c r="I10" s="202">
        <v>30476</v>
      </c>
      <c r="J10" s="202" t="s">
        <v>61</v>
      </c>
      <c r="K10" s="202">
        <v>1</v>
      </c>
      <c r="L10" s="116" t="s">
        <v>27</v>
      </c>
      <c r="M10" s="116">
        <v>70856.22</v>
      </c>
      <c r="N10" s="116" t="s">
        <v>27</v>
      </c>
      <c r="O10" s="823" t="s">
        <v>27</v>
      </c>
      <c r="P10" s="202">
        <v>12</v>
      </c>
      <c r="Q10" s="202">
        <v>0</v>
      </c>
      <c r="R10" s="202">
        <v>0</v>
      </c>
      <c r="S10" s="202">
        <v>0</v>
      </c>
    </row>
    <row r="11" spans="1:19" s="207" customFormat="1" ht="30" customHeight="1">
      <c r="A11" s="202" t="s">
        <v>93</v>
      </c>
      <c r="B11" s="202" t="s">
        <v>559</v>
      </c>
      <c r="C11" s="202" t="s">
        <v>162</v>
      </c>
      <c r="D11" s="771" t="s">
        <v>163</v>
      </c>
      <c r="E11" s="771" t="s">
        <v>539</v>
      </c>
      <c r="F11" s="202" t="s">
        <v>544</v>
      </c>
      <c r="G11" s="202" t="s">
        <v>506</v>
      </c>
      <c r="H11" s="771" t="s">
        <v>158</v>
      </c>
      <c r="I11" s="202">
        <v>30514</v>
      </c>
      <c r="J11" s="202" t="s">
        <v>61</v>
      </c>
      <c r="K11" s="202">
        <v>1</v>
      </c>
      <c r="L11" s="116" t="s">
        <v>27</v>
      </c>
      <c r="M11" s="116">
        <v>113186.13</v>
      </c>
      <c r="N11" s="116" t="s">
        <v>27</v>
      </c>
      <c r="O11" s="823" t="s">
        <v>27</v>
      </c>
      <c r="P11" s="202">
        <v>16</v>
      </c>
      <c r="Q11" s="202">
        <v>0</v>
      </c>
      <c r="R11" s="202">
        <v>0</v>
      </c>
      <c r="S11" s="202">
        <v>0</v>
      </c>
    </row>
    <row r="12" spans="1:19" s="10" customFormat="1" ht="30" customHeight="1">
      <c r="A12" s="202" t="s">
        <v>65</v>
      </c>
      <c r="B12" s="202" t="s">
        <v>560</v>
      </c>
      <c r="C12" s="202" t="s">
        <v>154</v>
      </c>
      <c r="D12" s="771" t="s">
        <v>155</v>
      </c>
      <c r="E12" s="771" t="s">
        <v>539</v>
      </c>
      <c r="F12" s="202" t="s">
        <v>544</v>
      </c>
      <c r="G12" s="202" t="s">
        <v>506</v>
      </c>
      <c r="H12" s="771" t="s">
        <v>171</v>
      </c>
      <c r="I12" s="202">
        <v>30483</v>
      </c>
      <c r="J12" s="202" t="s">
        <v>61</v>
      </c>
      <c r="K12" s="202">
        <v>1</v>
      </c>
      <c r="L12" s="116">
        <v>22042.32</v>
      </c>
      <c r="M12" s="116">
        <v>31508.21</v>
      </c>
      <c r="N12" s="116">
        <f>M12-L12</f>
        <v>9465.89</v>
      </c>
      <c r="O12" s="823">
        <f>N12/M12*100%</f>
        <v>0.3004261429005329</v>
      </c>
      <c r="P12" s="202">
        <v>8</v>
      </c>
      <c r="Q12" s="202">
        <v>0</v>
      </c>
      <c r="R12" s="202">
        <v>0</v>
      </c>
      <c r="S12" s="202">
        <v>0</v>
      </c>
    </row>
    <row r="13" spans="1:19" s="15" customFormat="1" ht="30" customHeight="1">
      <c r="A13" s="202" t="s">
        <v>105</v>
      </c>
      <c r="B13" s="202" t="s">
        <v>560</v>
      </c>
      <c r="C13" s="202" t="s">
        <v>160</v>
      </c>
      <c r="D13" s="771" t="s">
        <v>156</v>
      </c>
      <c r="E13" s="771" t="s">
        <v>539</v>
      </c>
      <c r="F13" s="202" t="s">
        <v>544</v>
      </c>
      <c r="G13" s="202" t="s">
        <v>506</v>
      </c>
      <c r="H13" s="771" t="s">
        <v>170</v>
      </c>
      <c r="I13" s="202">
        <v>30464</v>
      </c>
      <c r="J13" s="202" t="s">
        <v>61</v>
      </c>
      <c r="K13" s="202">
        <v>1</v>
      </c>
      <c r="L13" s="116">
        <v>64000</v>
      </c>
      <c r="M13" s="116">
        <v>79385.04</v>
      </c>
      <c r="N13" s="116">
        <f>M13-L13</f>
        <v>15385.039999999994</v>
      </c>
      <c r="O13" s="823">
        <f>N13/M13*100%</f>
        <v>0.1938027618301886</v>
      </c>
      <c r="P13" s="202">
        <v>8</v>
      </c>
      <c r="Q13" s="202">
        <v>0</v>
      </c>
      <c r="R13" s="202">
        <v>0</v>
      </c>
      <c r="S13" s="202">
        <v>0</v>
      </c>
    </row>
    <row r="14" spans="1:19" s="15" customFormat="1" ht="34.5" customHeight="1">
      <c r="A14" s="202" t="s">
        <v>98</v>
      </c>
      <c r="B14" s="202" t="s">
        <v>560</v>
      </c>
      <c r="C14" s="202" t="s">
        <v>161</v>
      </c>
      <c r="D14" s="771" t="s">
        <v>157</v>
      </c>
      <c r="E14" s="771" t="s">
        <v>539</v>
      </c>
      <c r="F14" s="202" t="s">
        <v>544</v>
      </c>
      <c r="G14" s="202" t="s">
        <v>506</v>
      </c>
      <c r="H14" s="771" t="s">
        <v>172</v>
      </c>
      <c r="I14" s="202">
        <v>30476</v>
      </c>
      <c r="J14" s="202" t="s">
        <v>61</v>
      </c>
      <c r="K14" s="202">
        <v>1</v>
      </c>
      <c r="L14" s="116">
        <v>36533.39</v>
      </c>
      <c r="M14" s="116">
        <v>70856.22</v>
      </c>
      <c r="N14" s="116">
        <f aca="true" t="shared" si="0" ref="N14:N35">M14-L14</f>
        <v>34322.83</v>
      </c>
      <c r="O14" s="823">
        <f>N14/M14*100%</f>
        <v>0.4844010871593207</v>
      </c>
      <c r="P14" s="202">
        <v>14</v>
      </c>
      <c r="Q14" s="202">
        <v>0</v>
      </c>
      <c r="R14" s="202">
        <v>0</v>
      </c>
      <c r="S14" s="202">
        <v>0</v>
      </c>
    </row>
    <row r="15" spans="1:19" ht="30" customHeight="1">
      <c r="A15" s="202" t="s">
        <v>95</v>
      </c>
      <c r="B15" s="202" t="s">
        <v>561</v>
      </c>
      <c r="C15" s="202" t="s">
        <v>162</v>
      </c>
      <c r="D15" s="771" t="s">
        <v>163</v>
      </c>
      <c r="E15" s="771" t="s">
        <v>539</v>
      </c>
      <c r="F15" s="202" t="s">
        <v>544</v>
      </c>
      <c r="G15" s="202" t="s">
        <v>506</v>
      </c>
      <c r="H15" s="771" t="s">
        <v>178</v>
      </c>
      <c r="I15" s="202">
        <v>30514</v>
      </c>
      <c r="J15" s="202" t="s">
        <v>61</v>
      </c>
      <c r="K15" s="202">
        <v>1</v>
      </c>
      <c r="L15" s="116">
        <v>105307.79</v>
      </c>
      <c r="M15" s="116">
        <v>113186.13</v>
      </c>
      <c r="N15" s="116">
        <f t="shared" si="0"/>
        <v>7878.340000000011</v>
      </c>
      <c r="O15" s="823">
        <f>N15/M15*100%</f>
        <v>0.06960517158772025</v>
      </c>
      <c r="P15" s="202">
        <v>19</v>
      </c>
      <c r="Q15" s="202">
        <v>0</v>
      </c>
      <c r="R15" s="202">
        <v>0</v>
      </c>
      <c r="S15" s="202">
        <v>0</v>
      </c>
    </row>
    <row r="16" spans="1:19" ht="30" customHeight="1">
      <c r="A16" s="202" t="s">
        <v>114</v>
      </c>
      <c r="B16" s="202" t="s">
        <v>561</v>
      </c>
      <c r="C16" s="202" t="s">
        <v>232</v>
      </c>
      <c r="D16" s="771" t="s">
        <v>231</v>
      </c>
      <c r="E16" s="771" t="s">
        <v>539</v>
      </c>
      <c r="F16" s="202" t="s">
        <v>544</v>
      </c>
      <c r="G16" s="202" t="s">
        <v>506</v>
      </c>
      <c r="H16" s="771" t="s">
        <v>158</v>
      </c>
      <c r="I16" s="202">
        <v>30708</v>
      </c>
      <c r="J16" s="202" t="s">
        <v>61</v>
      </c>
      <c r="K16" s="202">
        <v>1</v>
      </c>
      <c r="L16" s="116" t="s">
        <v>27</v>
      </c>
      <c r="M16" s="116">
        <v>43446.48</v>
      </c>
      <c r="N16" s="116" t="s">
        <v>27</v>
      </c>
      <c r="O16" s="823" t="s">
        <v>27</v>
      </c>
      <c r="P16" s="202">
        <v>12</v>
      </c>
      <c r="Q16" s="202">
        <v>0</v>
      </c>
      <c r="R16" s="202">
        <v>0</v>
      </c>
      <c r="S16" s="202">
        <v>0</v>
      </c>
    </row>
    <row r="17" spans="1:19" s="15" customFormat="1" ht="30" customHeight="1">
      <c r="A17" s="202" t="s">
        <v>111</v>
      </c>
      <c r="B17" s="202" t="s">
        <v>562</v>
      </c>
      <c r="C17" s="202" t="s">
        <v>230</v>
      </c>
      <c r="D17" s="771" t="s">
        <v>233</v>
      </c>
      <c r="E17" s="771" t="s">
        <v>539</v>
      </c>
      <c r="F17" s="202" t="s">
        <v>544</v>
      </c>
      <c r="G17" s="202" t="s">
        <v>506</v>
      </c>
      <c r="H17" s="771" t="s">
        <v>158</v>
      </c>
      <c r="I17" s="202">
        <v>30691</v>
      </c>
      <c r="J17" s="202" t="s">
        <v>61</v>
      </c>
      <c r="K17" s="202">
        <v>1</v>
      </c>
      <c r="L17" s="116" t="s">
        <v>27</v>
      </c>
      <c r="M17" s="116">
        <v>19354.11</v>
      </c>
      <c r="N17" s="116" t="s">
        <v>27</v>
      </c>
      <c r="O17" s="823" t="s">
        <v>27</v>
      </c>
      <c r="P17" s="202">
        <v>10</v>
      </c>
      <c r="Q17" s="202">
        <v>0</v>
      </c>
      <c r="R17" s="202">
        <v>0</v>
      </c>
      <c r="S17" s="202">
        <v>0</v>
      </c>
    </row>
    <row r="18" spans="1:19" ht="30" customHeight="1">
      <c r="A18" s="202" t="s">
        <v>119</v>
      </c>
      <c r="B18" s="202" t="s">
        <v>563</v>
      </c>
      <c r="C18" s="202" t="s">
        <v>259</v>
      </c>
      <c r="D18" s="771" t="s">
        <v>260</v>
      </c>
      <c r="E18" s="771" t="s">
        <v>539</v>
      </c>
      <c r="F18" s="202" t="s">
        <v>544</v>
      </c>
      <c r="G18" s="202" t="s">
        <v>506</v>
      </c>
      <c r="H18" s="771" t="s">
        <v>159</v>
      </c>
      <c r="I18" s="202">
        <v>30663</v>
      </c>
      <c r="J18" s="202" t="s">
        <v>61</v>
      </c>
      <c r="K18" s="202">
        <v>1</v>
      </c>
      <c r="L18" s="116" t="s">
        <v>27</v>
      </c>
      <c r="M18" s="116">
        <v>33228</v>
      </c>
      <c r="N18" s="116" t="s">
        <v>27</v>
      </c>
      <c r="O18" s="823" t="s">
        <v>27</v>
      </c>
      <c r="P18" s="202">
        <v>24</v>
      </c>
      <c r="Q18" s="202">
        <v>0</v>
      </c>
      <c r="R18" s="202">
        <v>0</v>
      </c>
      <c r="S18" s="202">
        <v>0</v>
      </c>
    </row>
    <row r="19" spans="1:19" ht="30" customHeight="1">
      <c r="A19" s="202" t="s">
        <v>118</v>
      </c>
      <c r="B19" s="202" t="s">
        <v>564</v>
      </c>
      <c r="C19" s="202" t="s">
        <v>232</v>
      </c>
      <c r="D19" s="771" t="s">
        <v>231</v>
      </c>
      <c r="E19" s="771" t="s">
        <v>539</v>
      </c>
      <c r="F19" s="202" t="s">
        <v>544</v>
      </c>
      <c r="G19" s="202" t="s">
        <v>506</v>
      </c>
      <c r="H19" s="771" t="s">
        <v>178</v>
      </c>
      <c r="I19" s="202">
        <v>30708</v>
      </c>
      <c r="J19" s="202" t="s">
        <v>61</v>
      </c>
      <c r="K19" s="202">
        <v>1</v>
      </c>
      <c r="L19" s="116">
        <v>42346.23</v>
      </c>
      <c r="M19" s="116">
        <v>43446.48</v>
      </c>
      <c r="N19" s="116">
        <f t="shared" si="0"/>
        <v>1100.25</v>
      </c>
      <c r="O19" s="823">
        <f>N19/M19*100%</f>
        <v>0.02532426102183652</v>
      </c>
      <c r="P19" s="202">
        <v>19</v>
      </c>
      <c r="Q19" s="202">
        <v>0</v>
      </c>
      <c r="R19" s="202">
        <v>0</v>
      </c>
      <c r="S19" s="202">
        <v>0</v>
      </c>
    </row>
    <row r="20" spans="1:19" s="15" customFormat="1" ht="30" customHeight="1">
      <c r="A20" s="202" t="s">
        <v>120</v>
      </c>
      <c r="B20" s="202" t="s">
        <v>565</v>
      </c>
      <c r="C20" s="202" t="s">
        <v>230</v>
      </c>
      <c r="D20" s="771" t="s">
        <v>233</v>
      </c>
      <c r="E20" s="771" t="s">
        <v>539</v>
      </c>
      <c r="F20" s="202" t="s">
        <v>544</v>
      </c>
      <c r="G20" s="202" t="s">
        <v>506</v>
      </c>
      <c r="H20" s="771" t="s">
        <v>178</v>
      </c>
      <c r="I20" s="202">
        <v>30691</v>
      </c>
      <c r="J20" s="202" t="s">
        <v>61</v>
      </c>
      <c r="K20" s="202">
        <v>1</v>
      </c>
      <c r="L20" s="116">
        <v>19352.11</v>
      </c>
      <c r="M20" s="116">
        <v>19354.11</v>
      </c>
      <c r="N20" s="116">
        <f t="shared" si="0"/>
        <v>2</v>
      </c>
      <c r="O20" s="823">
        <f>N20/M20*100%</f>
        <v>0.00010333722397981617</v>
      </c>
      <c r="P20" s="202">
        <v>17</v>
      </c>
      <c r="Q20" s="202">
        <v>0</v>
      </c>
      <c r="R20" s="202">
        <v>0</v>
      </c>
      <c r="S20" s="202">
        <v>0</v>
      </c>
    </row>
    <row r="21" spans="1:19" ht="30" customHeight="1">
      <c r="A21" s="202" t="s">
        <v>129</v>
      </c>
      <c r="B21" s="202" t="s">
        <v>553</v>
      </c>
      <c r="C21" s="202" t="s">
        <v>259</v>
      </c>
      <c r="D21" s="771" t="s">
        <v>260</v>
      </c>
      <c r="E21" s="771" t="s">
        <v>539</v>
      </c>
      <c r="F21" s="202" t="s">
        <v>544</v>
      </c>
      <c r="G21" s="202" t="s">
        <v>506</v>
      </c>
      <c r="H21" s="771" t="s">
        <v>261</v>
      </c>
      <c r="I21" s="202">
        <v>30663</v>
      </c>
      <c r="J21" s="202" t="s">
        <v>61</v>
      </c>
      <c r="K21" s="202">
        <v>1</v>
      </c>
      <c r="L21" s="116">
        <v>26200</v>
      </c>
      <c r="M21" s="116">
        <v>33228</v>
      </c>
      <c r="N21" s="116">
        <f>M21-L21</f>
        <v>7028</v>
      </c>
      <c r="O21" s="823">
        <f>N21/M21*100%</f>
        <v>0.2115083664379439</v>
      </c>
      <c r="P21" s="202">
        <v>28</v>
      </c>
      <c r="Q21" s="202">
        <v>0</v>
      </c>
      <c r="R21" s="202">
        <v>0</v>
      </c>
      <c r="S21" s="202">
        <v>0</v>
      </c>
    </row>
    <row r="22" spans="1:19" s="15" customFormat="1" ht="30" customHeight="1">
      <c r="A22" s="202" t="s">
        <v>131</v>
      </c>
      <c r="B22" s="202" t="s">
        <v>566</v>
      </c>
      <c r="C22" s="202" t="s">
        <v>249</v>
      </c>
      <c r="D22" s="771" t="s">
        <v>250</v>
      </c>
      <c r="E22" s="771" t="s">
        <v>539</v>
      </c>
      <c r="F22" s="202" t="s">
        <v>544</v>
      </c>
      <c r="G22" s="202" t="s">
        <v>506</v>
      </c>
      <c r="H22" s="771" t="s">
        <v>251</v>
      </c>
      <c r="I22" s="202">
        <v>30832</v>
      </c>
      <c r="J22" s="202" t="s">
        <v>221</v>
      </c>
      <c r="K22" s="202">
        <v>1</v>
      </c>
      <c r="L22" s="116">
        <v>22320</v>
      </c>
      <c r="M22" s="116">
        <v>31000</v>
      </c>
      <c r="N22" s="116">
        <f t="shared" si="0"/>
        <v>8680</v>
      </c>
      <c r="O22" s="823">
        <f>N22/M22*100%</f>
        <v>0.28</v>
      </c>
      <c r="P22" s="202">
        <v>8</v>
      </c>
      <c r="Q22" s="202">
        <v>0</v>
      </c>
      <c r="R22" s="202">
        <v>0</v>
      </c>
      <c r="S22" s="202">
        <v>0</v>
      </c>
    </row>
    <row r="23" spans="1:19" s="15" customFormat="1" ht="30" customHeight="1">
      <c r="A23" s="202" t="s">
        <v>143</v>
      </c>
      <c r="B23" s="202" t="s">
        <v>567</v>
      </c>
      <c r="C23" s="202" t="s">
        <v>279</v>
      </c>
      <c r="D23" s="771" t="s">
        <v>280</v>
      </c>
      <c r="E23" s="771" t="s">
        <v>539</v>
      </c>
      <c r="F23" s="202" t="s">
        <v>544</v>
      </c>
      <c r="G23" s="202" t="s">
        <v>506</v>
      </c>
      <c r="H23" s="771" t="s">
        <v>158</v>
      </c>
      <c r="I23" s="202">
        <v>30813</v>
      </c>
      <c r="J23" s="202" t="s">
        <v>61</v>
      </c>
      <c r="K23" s="202">
        <v>1</v>
      </c>
      <c r="L23" s="116" t="s">
        <v>27</v>
      </c>
      <c r="M23" s="116">
        <v>18344.64</v>
      </c>
      <c r="N23" s="116" t="s">
        <v>27</v>
      </c>
      <c r="O23" s="823" t="s">
        <v>27</v>
      </c>
      <c r="P23" s="202">
        <v>17</v>
      </c>
      <c r="Q23" s="202">
        <v>0</v>
      </c>
      <c r="R23" s="202">
        <v>0</v>
      </c>
      <c r="S23" s="202">
        <v>0</v>
      </c>
    </row>
    <row r="24" spans="1:19" s="15" customFormat="1" ht="30" customHeight="1">
      <c r="A24" s="202" t="s">
        <v>140</v>
      </c>
      <c r="B24" s="202" t="s">
        <v>568</v>
      </c>
      <c r="C24" s="202" t="s">
        <v>279</v>
      </c>
      <c r="D24" s="771" t="s">
        <v>280</v>
      </c>
      <c r="E24" s="771" t="s">
        <v>539</v>
      </c>
      <c r="F24" s="202" t="s">
        <v>544</v>
      </c>
      <c r="G24" s="202" t="s">
        <v>506</v>
      </c>
      <c r="H24" s="771" t="s">
        <v>320</v>
      </c>
      <c r="I24" s="202">
        <v>30813</v>
      </c>
      <c r="J24" s="202" t="s">
        <v>61</v>
      </c>
      <c r="K24" s="202">
        <v>1</v>
      </c>
      <c r="L24" s="116">
        <v>18335.64</v>
      </c>
      <c r="M24" s="116">
        <v>18344.64</v>
      </c>
      <c r="N24" s="116">
        <f t="shared" si="0"/>
        <v>9</v>
      </c>
      <c r="O24" s="823">
        <f>N24/M24*100%</f>
        <v>0.0004906065204877283</v>
      </c>
      <c r="P24" s="202">
        <v>29</v>
      </c>
      <c r="Q24" s="202">
        <v>0</v>
      </c>
      <c r="R24" s="202">
        <v>0</v>
      </c>
      <c r="S24" s="202">
        <v>0</v>
      </c>
    </row>
    <row r="25" spans="1:19" s="15" customFormat="1" ht="30" customHeight="1">
      <c r="A25" s="202" t="s">
        <v>145</v>
      </c>
      <c r="B25" s="202" t="s">
        <v>543</v>
      </c>
      <c r="C25" s="202" t="s">
        <v>468</v>
      </c>
      <c r="D25" s="771" t="s">
        <v>469</v>
      </c>
      <c r="E25" s="771" t="s">
        <v>539</v>
      </c>
      <c r="F25" s="202" t="s">
        <v>544</v>
      </c>
      <c r="G25" s="202" t="s">
        <v>506</v>
      </c>
      <c r="H25" s="771" t="s">
        <v>158</v>
      </c>
      <c r="I25" s="202">
        <v>31038</v>
      </c>
      <c r="J25" s="202" t="s">
        <v>61</v>
      </c>
      <c r="K25" s="202">
        <v>1</v>
      </c>
      <c r="L25" s="116" t="s">
        <v>27</v>
      </c>
      <c r="M25" s="116">
        <v>25713.39</v>
      </c>
      <c r="N25" s="116" t="s">
        <v>27</v>
      </c>
      <c r="O25" s="823" t="s">
        <v>27</v>
      </c>
      <c r="P25" s="202" t="s">
        <v>27</v>
      </c>
      <c r="Q25" s="202" t="s">
        <v>27</v>
      </c>
      <c r="R25" s="202" t="s">
        <v>27</v>
      </c>
      <c r="S25" s="202" t="s">
        <v>27</v>
      </c>
    </row>
    <row r="26" spans="1:19" s="15" customFormat="1" ht="30" customHeight="1">
      <c r="A26" s="202" t="s">
        <v>150</v>
      </c>
      <c r="B26" s="202" t="s">
        <v>691</v>
      </c>
      <c r="C26" s="202" t="s">
        <v>694</v>
      </c>
      <c r="D26" s="771" t="s">
        <v>737</v>
      </c>
      <c r="E26" s="771" t="s">
        <v>539</v>
      </c>
      <c r="F26" s="202" t="s">
        <v>544</v>
      </c>
      <c r="G26" s="202" t="s">
        <v>506</v>
      </c>
      <c r="H26" s="771" t="s">
        <v>158</v>
      </c>
      <c r="I26" s="202">
        <v>31162</v>
      </c>
      <c r="J26" s="202" t="s">
        <v>61</v>
      </c>
      <c r="K26" s="202">
        <v>1</v>
      </c>
      <c r="L26" s="116" t="s">
        <v>27</v>
      </c>
      <c r="M26" s="116">
        <v>40061.26</v>
      </c>
      <c r="N26" s="116" t="s">
        <v>27</v>
      </c>
      <c r="O26" s="823" t="s">
        <v>27</v>
      </c>
      <c r="P26" s="202" t="s">
        <v>27</v>
      </c>
      <c r="Q26" s="202" t="s">
        <v>27</v>
      </c>
      <c r="R26" s="202" t="s">
        <v>27</v>
      </c>
      <c r="S26" s="202" t="s">
        <v>27</v>
      </c>
    </row>
    <row r="27" spans="1:19" s="15" customFormat="1" ht="30" customHeight="1">
      <c r="A27" s="202" t="s">
        <v>164</v>
      </c>
      <c r="B27" s="202" t="s">
        <v>545</v>
      </c>
      <c r="C27" s="202" t="s">
        <v>468</v>
      </c>
      <c r="D27" s="771" t="s">
        <v>469</v>
      </c>
      <c r="E27" s="771" t="s">
        <v>539</v>
      </c>
      <c r="F27" s="202" t="s">
        <v>544</v>
      </c>
      <c r="G27" s="202" t="s">
        <v>506</v>
      </c>
      <c r="H27" s="771" t="s">
        <v>158</v>
      </c>
      <c r="I27" s="202">
        <v>31038</v>
      </c>
      <c r="J27" s="202" t="s">
        <v>61</v>
      </c>
      <c r="K27" s="202">
        <v>1</v>
      </c>
      <c r="L27" s="116" t="s">
        <v>27</v>
      </c>
      <c r="M27" s="116">
        <v>25713.39</v>
      </c>
      <c r="N27" s="116" t="s">
        <v>27</v>
      </c>
      <c r="O27" s="823" t="s">
        <v>27</v>
      </c>
      <c r="P27" s="202">
        <v>22</v>
      </c>
      <c r="Q27" s="202">
        <v>0</v>
      </c>
      <c r="R27" s="202">
        <v>0</v>
      </c>
      <c r="S27" s="202">
        <v>0</v>
      </c>
    </row>
    <row r="28" spans="1:19" s="15" customFormat="1" ht="30" customHeight="1">
      <c r="A28" s="202" t="s">
        <v>168</v>
      </c>
      <c r="B28" s="202" t="s">
        <v>678</v>
      </c>
      <c r="C28" s="202" t="s">
        <v>694</v>
      </c>
      <c r="D28" s="771" t="s">
        <v>695</v>
      </c>
      <c r="E28" s="771" t="s">
        <v>539</v>
      </c>
      <c r="F28" s="202" t="s">
        <v>544</v>
      </c>
      <c r="G28" s="202" t="s">
        <v>506</v>
      </c>
      <c r="H28" s="771" t="s">
        <v>158</v>
      </c>
      <c r="I28" s="202">
        <v>31313</v>
      </c>
      <c r="J28" s="202" t="s">
        <v>61</v>
      </c>
      <c r="K28" s="202">
        <v>1</v>
      </c>
      <c r="L28" s="116" t="s">
        <v>27</v>
      </c>
      <c r="M28" s="116">
        <v>91696.54</v>
      </c>
      <c r="N28" s="116" t="s">
        <v>27</v>
      </c>
      <c r="O28" s="823" t="s">
        <v>27</v>
      </c>
      <c r="P28" s="202" t="s">
        <v>27</v>
      </c>
      <c r="Q28" s="202" t="s">
        <v>27</v>
      </c>
      <c r="R28" s="202" t="s">
        <v>27</v>
      </c>
      <c r="S28" s="202" t="s">
        <v>27</v>
      </c>
    </row>
    <row r="29" spans="1:19" s="15" customFormat="1" ht="30" customHeight="1">
      <c r="A29" s="202" t="s">
        <v>179</v>
      </c>
      <c r="B29" s="202" t="s">
        <v>691</v>
      </c>
      <c r="C29" s="202" t="s">
        <v>692</v>
      </c>
      <c r="D29" s="771" t="s">
        <v>693</v>
      </c>
      <c r="E29" s="771" t="s">
        <v>539</v>
      </c>
      <c r="F29" s="202" t="s">
        <v>544</v>
      </c>
      <c r="G29" s="202" t="s">
        <v>506</v>
      </c>
      <c r="H29" s="771" t="s">
        <v>178</v>
      </c>
      <c r="I29" s="202">
        <v>31147</v>
      </c>
      <c r="J29" s="202" t="s">
        <v>61</v>
      </c>
      <c r="K29" s="202">
        <v>1</v>
      </c>
      <c r="L29" s="116">
        <v>114991.57</v>
      </c>
      <c r="M29" s="116">
        <v>121342.14</v>
      </c>
      <c r="N29" s="116">
        <f t="shared" si="0"/>
        <v>6350.569999999992</v>
      </c>
      <c r="O29" s="823">
        <f>N29/M29*100%</f>
        <v>0.05233606395931366</v>
      </c>
      <c r="P29" s="202">
        <v>12</v>
      </c>
      <c r="Q29" s="202">
        <v>0</v>
      </c>
      <c r="R29" s="202">
        <v>0</v>
      </c>
      <c r="S29" s="202">
        <v>0</v>
      </c>
    </row>
    <row r="30" spans="1:19" s="15" customFormat="1" ht="30" customHeight="1">
      <c r="A30" s="202" t="s">
        <v>198</v>
      </c>
      <c r="B30" s="202" t="s">
        <v>699</v>
      </c>
      <c r="C30" s="202" t="s">
        <v>694</v>
      </c>
      <c r="D30" s="771" t="s">
        <v>695</v>
      </c>
      <c r="E30" s="771" t="s">
        <v>539</v>
      </c>
      <c r="F30" s="202" t="s">
        <v>544</v>
      </c>
      <c r="G30" s="202" t="s">
        <v>506</v>
      </c>
      <c r="H30" s="771" t="s">
        <v>178</v>
      </c>
      <c r="I30" s="202">
        <v>31313</v>
      </c>
      <c r="J30" s="202" t="s">
        <v>61</v>
      </c>
      <c r="K30" s="202">
        <v>1</v>
      </c>
      <c r="L30" s="116">
        <v>83423.34</v>
      </c>
      <c r="M30" s="116">
        <v>91696.54</v>
      </c>
      <c r="N30" s="116">
        <f t="shared" si="0"/>
        <v>8273.199999999997</v>
      </c>
      <c r="O30" s="823">
        <f>N30/M30*100%</f>
        <v>0.09022368782944261</v>
      </c>
      <c r="P30" s="202">
        <v>19</v>
      </c>
      <c r="Q30" s="202">
        <v>0</v>
      </c>
      <c r="R30" s="202">
        <v>0</v>
      </c>
      <c r="S30" s="202">
        <v>0</v>
      </c>
    </row>
    <row r="31" spans="1:19" s="15" customFormat="1" ht="30" customHeight="1">
      <c r="A31" s="202" t="s">
        <v>215</v>
      </c>
      <c r="B31" s="202" t="s">
        <v>718</v>
      </c>
      <c r="C31" s="202" t="s">
        <v>694</v>
      </c>
      <c r="D31" s="771" t="s">
        <v>737</v>
      </c>
      <c r="E31" s="771" t="s">
        <v>539</v>
      </c>
      <c r="F31" s="202" t="s">
        <v>544</v>
      </c>
      <c r="G31" s="202" t="s">
        <v>506</v>
      </c>
      <c r="H31" s="771" t="s">
        <v>738</v>
      </c>
      <c r="I31" s="202">
        <v>31162</v>
      </c>
      <c r="J31" s="202" t="s">
        <v>61</v>
      </c>
      <c r="K31" s="202">
        <v>1</v>
      </c>
      <c r="L31" s="116">
        <v>35182.12</v>
      </c>
      <c r="M31" s="116">
        <v>40061.26</v>
      </c>
      <c r="N31" s="116">
        <f t="shared" si="0"/>
        <v>4879.139999999999</v>
      </c>
      <c r="O31" s="823">
        <f>N31/M31*100%</f>
        <v>0.12179197558938484</v>
      </c>
      <c r="P31" s="202">
        <v>27</v>
      </c>
      <c r="Q31" s="202">
        <v>0</v>
      </c>
      <c r="R31" s="202">
        <v>0</v>
      </c>
      <c r="S31" s="202">
        <v>0</v>
      </c>
    </row>
    <row r="32" spans="1:19" s="15" customFormat="1" ht="30" customHeight="1">
      <c r="A32" s="202" t="s">
        <v>202</v>
      </c>
      <c r="B32" s="202" t="s">
        <v>824</v>
      </c>
      <c r="C32" s="202" t="s">
        <v>916</v>
      </c>
      <c r="D32" s="771" t="s">
        <v>917</v>
      </c>
      <c r="E32" s="771" t="s">
        <v>539</v>
      </c>
      <c r="F32" s="202" t="s">
        <v>544</v>
      </c>
      <c r="G32" s="202" t="s">
        <v>506</v>
      </c>
      <c r="H32" s="771" t="s">
        <v>158</v>
      </c>
      <c r="I32" s="202">
        <v>31693</v>
      </c>
      <c r="J32" s="202" t="s">
        <v>61</v>
      </c>
      <c r="K32" s="202">
        <v>1</v>
      </c>
      <c r="L32" s="116" t="s">
        <v>27</v>
      </c>
      <c r="M32" s="116">
        <v>142608.63</v>
      </c>
      <c r="N32" s="116" t="s">
        <v>27</v>
      </c>
      <c r="O32" s="823" t="s">
        <v>27</v>
      </c>
      <c r="P32" s="202" t="s">
        <v>27</v>
      </c>
      <c r="Q32" s="202">
        <v>0</v>
      </c>
      <c r="R32" s="202">
        <v>0</v>
      </c>
      <c r="S32" s="202">
        <v>0</v>
      </c>
    </row>
    <row r="33" spans="1:19" s="15" customFormat="1" ht="30" customHeight="1">
      <c r="A33" s="202" t="s">
        <v>218</v>
      </c>
      <c r="B33" s="202" t="s">
        <v>842</v>
      </c>
      <c r="C33" s="202" t="s">
        <v>919</v>
      </c>
      <c r="D33" s="771" t="s">
        <v>918</v>
      </c>
      <c r="E33" s="771" t="s">
        <v>539</v>
      </c>
      <c r="F33" s="202" t="s">
        <v>544</v>
      </c>
      <c r="G33" s="202" t="s">
        <v>506</v>
      </c>
      <c r="H33" s="771" t="s">
        <v>159</v>
      </c>
      <c r="I33" s="202">
        <v>31697</v>
      </c>
      <c r="J33" s="202" t="s">
        <v>61</v>
      </c>
      <c r="K33" s="202">
        <v>1</v>
      </c>
      <c r="L33" s="116" t="s">
        <v>27</v>
      </c>
      <c r="M33" s="116">
        <v>54181.17</v>
      </c>
      <c r="N33" s="116" t="s">
        <v>27</v>
      </c>
      <c r="O33" s="823" t="s">
        <v>27</v>
      </c>
      <c r="P33" s="202" t="s">
        <v>27</v>
      </c>
      <c r="Q33" s="202">
        <v>0</v>
      </c>
      <c r="R33" s="202">
        <v>0</v>
      </c>
      <c r="S33" s="202">
        <v>0</v>
      </c>
    </row>
    <row r="34" spans="1:19" s="15" customFormat="1" ht="30" customHeight="1">
      <c r="A34" s="202" t="s">
        <v>237</v>
      </c>
      <c r="B34" s="202" t="s">
        <v>927</v>
      </c>
      <c r="C34" s="202" t="s">
        <v>916</v>
      </c>
      <c r="D34" s="771" t="s">
        <v>917</v>
      </c>
      <c r="E34" s="771" t="s">
        <v>539</v>
      </c>
      <c r="F34" s="202" t="s">
        <v>544</v>
      </c>
      <c r="G34" s="202" t="s">
        <v>506</v>
      </c>
      <c r="H34" s="771" t="s">
        <v>178</v>
      </c>
      <c r="I34" s="202">
        <v>31693</v>
      </c>
      <c r="J34" s="202" t="s">
        <v>61</v>
      </c>
      <c r="K34" s="202">
        <v>1</v>
      </c>
      <c r="L34" s="116">
        <v>142607.63</v>
      </c>
      <c r="M34" s="116">
        <v>142608.63</v>
      </c>
      <c r="N34" s="116">
        <f t="shared" si="0"/>
        <v>1</v>
      </c>
      <c r="O34" s="823">
        <f>N34/M34*100%</f>
        <v>7.012198350127899E-06</v>
      </c>
      <c r="P34" s="202">
        <v>19</v>
      </c>
      <c r="Q34" s="202">
        <v>0</v>
      </c>
      <c r="R34" s="202">
        <v>0</v>
      </c>
      <c r="S34" s="202">
        <v>0</v>
      </c>
    </row>
    <row r="35" spans="1:19" s="15" customFormat="1" ht="30" customHeight="1">
      <c r="A35" s="202" t="s">
        <v>220</v>
      </c>
      <c r="B35" s="202" t="s">
        <v>932</v>
      </c>
      <c r="C35" s="202" t="s">
        <v>919</v>
      </c>
      <c r="D35" s="771" t="s">
        <v>918</v>
      </c>
      <c r="E35" s="771" t="s">
        <v>539</v>
      </c>
      <c r="F35" s="202" t="s">
        <v>544</v>
      </c>
      <c r="G35" s="202" t="s">
        <v>506</v>
      </c>
      <c r="H35" s="771" t="s">
        <v>178</v>
      </c>
      <c r="I35" s="202">
        <v>31697</v>
      </c>
      <c r="J35" s="202" t="s">
        <v>61</v>
      </c>
      <c r="K35" s="202">
        <v>1</v>
      </c>
      <c r="L35" s="116">
        <v>51146.56</v>
      </c>
      <c r="M35" s="116">
        <v>54181.17</v>
      </c>
      <c r="N35" s="116">
        <f t="shared" si="0"/>
        <v>3034.6100000000006</v>
      </c>
      <c r="O35" s="823">
        <f>N35/M35*100%</f>
        <v>0.056008572720005874</v>
      </c>
      <c r="P35" s="202">
        <v>17</v>
      </c>
      <c r="Q35" s="202">
        <v>0</v>
      </c>
      <c r="R35" s="202">
        <v>0</v>
      </c>
      <c r="S35" s="202">
        <v>0</v>
      </c>
    </row>
    <row r="36" spans="1:19" s="15" customFormat="1" ht="30" customHeight="1" thickBot="1">
      <c r="A36" s="148"/>
      <c r="B36" s="370"/>
      <c r="C36" s="107"/>
      <c r="D36" s="189"/>
      <c r="E36" s="189"/>
      <c r="F36" s="189"/>
      <c r="G36" s="189"/>
      <c r="H36" s="187"/>
      <c r="I36" s="107"/>
      <c r="J36" s="107"/>
      <c r="K36" s="107"/>
      <c r="L36" s="188"/>
      <c r="M36" s="188"/>
      <c r="N36" s="188"/>
      <c r="O36" s="110"/>
      <c r="P36" s="107"/>
      <c r="Q36" s="107"/>
      <c r="R36" s="107"/>
      <c r="S36" s="113"/>
    </row>
    <row r="37" spans="1:19" s="49" customFormat="1" ht="30" customHeight="1" thickBot="1">
      <c r="A37" s="845" t="s">
        <v>8</v>
      </c>
      <c r="B37" s="846"/>
      <c r="C37" s="847"/>
      <c r="D37" s="847"/>
      <c r="E37" s="847"/>
      <c r="F37" s="847"/>
      <c r="G37" s="847"/>
      <c r="H37" s="847"/>
      <c r="I37" s="847"/>
      <c r="J37" s="847"/>
      <c r="K37" s="70">
        <v>28</v>
      </c>
      <c r="L37" s="824">
        <f>SUM(L8:L35)</f>
        <v>783788.7</v>
      </c>
      <c r="M37" s="553">
        <f>(M12+M13+M14+M15+M19+M20+M21+M22+M24+M29+M30+M31+M34+M35)</f>
        <v>890198.5700000001</v>
      </c>
      <c r="N37" s="69">
        <f>(M37-L37)</f>
        <v>106409.87000000011</v>
      </c>
      <c r="O37" s="71">
        <f>N37/M37*100%</f>
        <v>0.11953498195352089</v>
      </c>
      <c r="P37" s="825">
        <f>SUM(P8:P35)</f>
        <v>394</v>
      </c>
      <c r="Q37" s="70">
        <f>SUM(Q8:Q33)</f>
        <v>0</v>
      </c>
      <c r="R37" s="70">
        <f>SUM(R8:R33)</f>
        <v>0</v>
      </c>
      <c r="S37" s="72">
        <f>SUM(S8:S33)</f>
        <v>0</v>
      </c>
    </row>
    <row r="38" spans="1:19" s="49" customFormat="1" ht="30" customHeight="1" thickBot="1">
      <c r="A38" s="840" t="s">
        <v>26</v>
      </c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3">
        <f>N37</f>
        <v>106409.87000000011</v>
      </c>
      <c r="M38" s="844"/>
      <c r="N38" s="836" t="s">
        <v>24</v>
      </c>
      <c r="O38" s="837"/>
      <c r="P38" s="68">
        <f>P37/23</f>
        <v>17.130434782608695</v>
      </c>
      <c r="Q38" s="45">
        <v>0</v>
      </c>
      <c r="R38" s="45">
        <v>0</v>
      </c>
      <c r="S38" s="46">
        <v>0</v>
      </c>
    </row>
    <row r="39" spans="1:19" s="49" customFormat="1" ht="30" customHeight="1" thickBot="1">
      <c r="A39" s="836" t="s">
        <v>25</v>
      </c>
      <c r="B39" s="842"/>
      <c r="C39" s="842"/>
      <c r="D39" s="842"/>
      <c r="E39" s="842"/>
      <c r="F39" s="842"/>
      <c r="G39" s="842"/>
      <c r="H39" s="842"/>
      <c r="I39" s="842"/>
      <c r="J39" s="842"/>
      <c r="K39" s="842"/>
      <c r="L39" s="838">
        <f>N37/M37*100%</f>
        <v>0.11953498195352089</v>
      </c>
      <c r="M39" s="839"/>
      <c r="N39" s="64"/>
      <c r="O39" s="67"/>
      <c r="P39" s="65"/>
      <c r="Q39" s="65"/>
      <c r="R39" s="65"/>
      <c r="S39" s="65"/>
    </row>
    <row r="40" ht="30" customHeight="1">
      <c r="O40" s="5"/>
    </row>
    <row r="41" spans="1:16" ht="30" customHeight="1">
      <c r="A41" s="848" t="s">
        <v>745</v>
      </c>
      <c r="B41" s="848"/>
      <c r="C41" s="848"/>
      <c r="D41" s="848"/>
      <c r="E41" s="848"/>
      <c r="F41" s="848"/>
      <c r="G41" s="848"/>
      <c r="H41" s="848"/>
      <c r="I41" s="89"/>
      <c r="J41" s="38"/>
      <c r="K41" s="38"/>
      <c r="L41" s="6"/>
      <c r="M41" s="6"/>
      <c r="N41" s="6"/>
      <c r="O41" s="6"/>
      <c r="P41" s="6"/>
    </row>
    <row r="42" spans="1:15" ht="30" customHeight="1">
      <c r="A42" s="848" t="s">
        <v>746</v>
      </c>
      <c r="B42" s="848"/>
      <c r="C42" s="848"/>
      <c r="D42" s="848"/>
      <c r="E42" s="848"/>
      <c r="F42" s="848"/>
      <c r="G42" s="848"/>
      <c r="H42" s="848"/>
      <c r="I42" s="89"/>
      <c r="J42" s="38"/>
      <c r="K42" s="38"/>
      <c r="L42" s="6"/>
      <c r="N42" s="8"/>
      <c r="O42" s="7"/>
    </row>
    <row r="43" spans="1:15" ht="30" customHeight="1">
      <c r="A43" s="848" t="s">
        <v>747</v>
      </c>
      <c r="B43" s="848"/>
      <c r="C43" s="848"/>
      <c r="D43" s="848"/>
      <c r="E43" s="848"/>
      <c r="F43" s="848"/>
      <c r="G43" s="848"/>
      <c r="H43" s="848"/>
      <c r="I43" s="89"/>
      <c r="J43" s="38"/>
      <c r="K43" s="38"/>
      <c r="L43" s="8"/>
      <c r="M43" s="8"/>
      <c r="N43" s="8"/>
      <c r="O43" s="9"/>
    </row>
    <row r="44" spans="1:15" ht="30" customHeight="1">
      <c r="A44" s="848" t="s">
        <v>748</v>
      </c>
      <c r="B44" s="848"/>
      <c r="C44" s="848"/>
      <c r="D44" s="848"/>
      <c r="E44" s="848"/>
      <c r="F44" s="848"/>
      <c r="G44" s="848"/>
      <c r="H44" s="848"/>
      <c r="I44" s="89"/>
      <c r="J44" s="38"/>
      <c r="K44" s="38"/>
      <c r="L44" s="8"/>
      <c r="M44" s="8"/>
      <c r="N44" s="8"/>
      <c r="O44" s="9"/>
    </row>
    <row r="45" spans="1:14" ht="30" customHeight="1">
      <c r="A45" s="848" t="s">
        <v>749</v>
      </c>
      <c r="B45" s="848"/>
      <c r="C45" s="848"/>
      <c r="D45" s="848"/>
      <c r="E45" s="848"/>
      <c r="F45" s="848"/>
      <c r="G45" s="848"/>
      <c r="H45" s="848"/>
      <c r="I45" s="89"/>
      <c r="J45" s="38"/>
      <c r="K45" s="38"/>
      <c r="L45" s="8"/>
      <c r="M45" s="8"/>
      <c r="N45" s="8"/>
    </row>
    <row r="46" spans="1:15" ht="30" customHeight="1">
      <c r="A46" s="848" t="s">
        <v>750</v>
      </c>
      <c r="B46" s="848"/>
      <c r="C46" s="848"/>
      <c r="D46" s="848"/>
      <c r="E46" s="848"/>
      <c r="F46" s="848"/>
      <c r="G46" s="848"/>
      <c r="H46" s="848"/>
      <c r="I46" s="89"/>
      <c r="J46" s="38"/>
      <c r="K46" s="38"/>
      <c r="M46" s="9"/>
      <c r="O46" s="7"/>
    </row>
    <row r="47" spans="1:11" ht="30" customHeight="1">
      <c r="A47" s="848" t="s">
        <v>751</v>
      </c>
      <c r="B47" s="848"/>
      <c r="C47" s="848"/>
      <c r="D47" s="848"/>
      <c r="E47" s="848"/>
      <c r="F47" s="848"/>
      <c r="G47" s="848"/>
      <c r="H47" s="848"/>
      <c r="I47" s="89"/>
      <c r="J47" s="38"/>
      <c r="K47" s="38"/>
    </row>
    <row r="48" spans="1:11" ht="30" customHeight="1">
      <c r="A48" s="848" t="s">
        <v>752</v>
      </c>
      <c r="B48" s="848"/>
      <c r="C48" s="848"/>
      <c r="D48" s="848"/>
      <c r="E48" s="848"/>
      <c r="F48" s="848"/>
      <c r="G48" s="848"/>
      <c r="H48" s="848"/>
      <c r="I48" s="89"/>
      <c r="J48" s="38"/>
      <c r="K48" s="38"/>
    </row>
    <row r="49" spans="8:11" ht="30" customHeight="1">
      <c r="H49" s="514"/>
      <c r="I49" s="89"/>
      <c r="J49" s="38"/>
      <c r="K49" s="38"/>
    </row>
    <row r="50" spans="1:11" ht="30" customHeight="1">
      <c r="A50" s="849" t="s">
        <v>753</v>
      </c>
      <c r="B50" s="849"/>
      <c r="C50" s="849"/>
      <c r="D50" s="849"/>
      <c r="E50" s="849"/>
      <c r="F50" s="849"/>
      <c r="G50" s="849"/>
      <c r="H50" s="849"/>
      <c r="I50" s="89"/>
      <c r="J50" s="38"/>
      <c r="K50" s="38"/>
    </row>
  </sheetData>
  <sheetProtection/>
  <mergeCells count="20">
    <mergeCell ref="A46:H46"/>
    <mergeCell ref="A47:H47"/>
    <mergeCell ref="A48:H48"/>
    <mergeCell ref="A50:H50"/>
    <mergeCell ref="A5:M5"/>
    <mergeCell ref="A41:H41"/>
    <mergeCell ref="A42:H42"/>
    <mergeCell ref="A43:H43"/>
    <mergeCell ref="A44:H44"/>
    <mergeCell ref="A45:H45"/>
    <mergeCell ref="A1:S1"/>
    <mergeCell ref="A2:S2"/>
    <mergeCell ref="A3:S3"/>
    <mergeCell ref="A4:S4"/>
    <mergeCell ref="N38:O38"/>
    <mergeCell ref="L39:M39"/>
    <mergeCell ref="A38:K38"/>
    <mergeCell ref="A39:K39"/>
    <mergeCell ref="L38:M38"/>
    <mergeCell ref="A37:J37"/>
  </mergeCells>
  <printOptions horizontalCentered="1"/>
  <pageMargins left="0" right="0" top="0.7874015748031497" bottom="0.7874015748031497" header="0.5118110236220472" footer="0.5118110236220472"/>
  <pageSetup fitToHeight="2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60" zoomScaleNormal="60" zoomScalePageLayoutView="0" workbookViewId="0" topLeftCell="A1">
      <selection activeCell="M23" sqref="M23"/>
    </sheetView>
  </sheetViews>
  <sheetFormatPr defaultColWidth="9.140625" defaultRowHeight="30" customHeight="1"/>
  <cols>
    <col min="1" max="1" width="16.8515625" style="4" bestFit="1" customWidth="1"/>
    <col min="2" max="2" width="18.8515625" style="4" bestFit="1" customWidth="1"/>
    <col min="3" max="3" width="21.28125" style="16" bestFit="1" customWidth="1"/>
    <col min="4" max="4" width="47.7109375" style="16" customWidth="1"/>
    <col min="5" max="5" width="22.421875" style="16" bestFit="1" customWidth="1"/>
    <col min="6" max="6" width="21.8515625" style="16" bestFit="1" customWidth="1"/>
    <col min="7" max="7" width="15.57421875" style="16" customWidth="1"/>
    <col min="8" max="8" width="32.7109375" style="16" customWidth="1"/>
    <col min="9" max="9" width="13.28125" style="16" bestFit="1" customWidth="1"/>
    <col min="10" max="10" width="15.421875" style="16" bestFit="1" customWidth="1"/>
    <col min="11" max="11" width="17.421875" style="16" bestFit="1" customWidth="1"/>
    <col min="12" max="12" width="17.8515625" style="4" customWidth="1"/>
    <col min="13" max="13" width="19.00390625" style="16" bestFit="1" customWidth="1"/>
    <col min="14" max="14" width="19.57421875" style="16" customWidth="1"/>
    <col min="15" max="15" width="11.57421875" style="16" bestFit="1" customWidth="1"/>
    <col min="16" max="16" width="16.28125" style="16" customWidth="1"/>
    <col min="17" max="17" width="17.57421875" style="16" customWidth="1"/>
    <col min="18" max="18" width="11.00390625" style="16" customWidth="1"/>
    <col min="19" max="19" width="18.28125" style="16" customWidth="1"/>
    <col min="20" max="16384" width="9.140625" style="16" customWidth="1"/>
  </cols>
  <sheetData>
    <row r="1" spans="1:19" ht="30" customHeight="1">
      <c r="A1" s="833" t="s">
        <v>21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</row>
    <row r="2" spans="1:19" ht="30" customHeight="1">
      <c r="A2" s="833" t="s">
        <v>22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</row>
    <row r="3" spans="1:19" ht="30" customHeight="1">
      <c r="A3" s="834" t="s">
        <v>53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</row>
    <row r="4" spans="1:19" ht="30" customHeight="1">
      <c r="A4" s="850" t="s">
        <v>31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</row>
    <row r="5" spans="1:15" ht="30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57">
      <c r="A6" s="379" t="s">
        <v>38</v>
      </c>
      <c r="B6" s="380" t="s">
        <v>492</v>
      </c>
      <c r="C6" s="381" t="s">
        <v>493</v>
      </c>
      <c r="D6" s="381" t="s">
        <v>2</v>
      </c>
      <c r="E6" s="381" t="s">
        <v>494</v>
      </c>
      <c r="F6" s="381" t="s">
        <v>495</v>
      </c>
      <c r="G6" s="381" t="s">
        <v>496</v>
      </c>
      <c r="H6" s="381" t="s">
        <v>3</v>
      </c>
      <c r="I6" s="18" t="s">
        <v>10</v>
      </c>
      <c r="J6" s="18" t="s">
        <v>5</v>
      </c>
      <c r="K6" s="18" t="s">
        <v>18</v>
      </c>
      <c r="L6" s="19" t="s">
        <v>7</v>
      </c>
      <c r="M6" s="19" t="s">
        <v>6</v>
      </c>
      <c r="N6" s="19" t="s">
        <v>0</v>
      </c>
      <c r="O6" s="19" t="s">
        <v>11</v>
      </c>
      <c r="P6" s="20" t="s">
        <v>13</v>
      </c>
      <c r="Q6" s="20" t="s">
        <v>14</v>
      </c>
      <c r="R6" s="20" t="s">
        <v>16</v>
      </c>
      <c r="S6" s="21" t="s">
        <v>15</v>
      </c>
    </row>
    <row r="7" spans="1:19" s="4" customFormat="1" ht="31.5" customHeight="1" thickBot="1">
      <c r="A7" s="812" t="s">
        <v>1031</v>
      </c>
      <c r="B7" s="812" t="s">
        <v>1032</v>
      </c>
      <c r="C7" s="812" t="s">
        <v>1033</v>
      </c>
      <c r="D7" s="812" t="s">
        <v>1034</v>
      </c>
      <c r="E7" s="812" t="s">
        <v>1035</v>
      </c>
      <c r="F7" s="812" t="s">
        <v>1036</v>
      </c>
      <c r="G7" s="812" t="s">
        <v>1037</v>
      </c>
      <c r="H7" s="812" t="s">
        <v>1038</v>
      </c>
      <c r="I7" s="805"/>
      <c r="J7" s="805"/>
      <c r="K7" s="813"/>
      <c r="L7" s="814"/>
      <c r="M7" s="814"/>
      <c r="N7" s="814"/>
      <c r="O7" s="814"/>
      <c r="P7" s="814"/>
      <c r="Q7" s="814"/>
      <c r="R7" s="814"/>
      <c r="S7" s="815"/>
    </row>
    <row r="8" spans="1:19" ht="30" customHeight="1" thickBot="1">
      <c r="A8" s="22" t="s">
        <v>60</v>
      </c>
      <c r="B8" s="376" t="s">
        <v>543</v>
      </c>
      <c r="C8" s="23" t="s">
        <v>445</v>
      </c>
      <c r="D8" s="25" t="s">
        <v>446</v>
      </c>
      <c r="E8" s="24" t="s">
        <v>539</v>
      </c>
      <c r="F8" s="24" t="s">
        <v>542</v>
      </c>
      <c r="G8" s="24" t="s">
        <v>528</v>
      </c>
      <c r="H8" s="24" t="s">
        <v>447</v>
      </c>
      <c r="I8" s="24">
        <v>31006</v>
      </c>
      <c r="J8" s="24" t="s">
        <v>61</v>
      </c>
      <c r="K8" s="24">
        <v>1</v>
      </c>
      <c r="L8" s="104">
        <v>265675.91</v>
      </c>
      <c r="M8" s="104">
        <v>283559.61</v>
      </c>
      <c r="N8" s="103">
        <f aca="true" t="shared" si="0" ref="N8:N15">(M8-L8)</f>
        <v>17883.70000000001</v>
      </c>
      <c r="O8" s="26">
        <f aca="true" t="shared" si="1" ref="O8:O15">N8/M8*100%</f>
        <v>0.06306857313000258</v>
      </c>
      <c r="P8" s="24">
        <v>17</v>
      </c>
      <c r="Q8" s="24">
        <v>0</v>
      </c>
      <c r="R8" s="24">
        <v>0</v>
      </c>
      <c r="S8" s="27">
        <v>0</v>
      </c>
    </row>
    <row r="9" spans="1:19" ht="30" customHeight="1" thickBot="1">
      <c r="A9" s="28" t="s">
        <v>90</v>
      </c>
      <c r="B9" s="377" t="s">
        <v>685</v>
      </c>
      <c r="C9" s="29" t="s">
        <v>696</v>
      </c>
      <c r="D9" s="31" t="s">
        <v>697</v>
      </c>
      <c r="E9" s="24" t="s">
        <v>539</v>
      </c>
      <c r="F9" s="24" t="s">
        <v>542</v>
      </c>
      <c r="G9" s="24" t="s">
        <v>528</v>
      </c>
      <c r="H9" s="24" t="s">
        <v>698</v>
      </c>
      <c r="I9" s="24">
        <v>31188</v>
      </c>
      <c r="J9" s="24" t="s">
        <v>61</v>
      </c>
      <c r="K9" s="30">
        <v>1</v>
      </c>
      <c r="L9" s="32">
        <v>372819.26</v>
      </c>
      <c r="M9" s="32">
        <v>406565.53</v>
      </c>
      <c r="N9" s="35">
        <f t="shared" si="0"/>
        <v>33746.27000000002</v>
      </c>
      <c r="O9" s="26">
        <f t="shared" si="1"/>
        <v>0.08300327378959062</v>
      </c>
      <c r="P9" s="30">
        <v>23</v>
      </c>
      <c r="Q9" s="30">
        <v>0</v>
      </c>
      <c r="R9" s="30">
        <v>0</v>
      </c>
      <c r="S9" s="34">
        <v>0</v>
      </c>
    </row>
    <row r="10" spans="1:19" ht="30" customHeight="1" thickBot="1">
      <c r="A10" s="28" t="s">
        <v>89</v>
      </c>
      <c r="B10" s="377" t="s">
        <v>665</v>
      </c>
      <c r="C10" s="29" t="s">
        <v>712</v>
      </c>
      <c r="D10" s="31" t="s">
        <v>713</v>
      </c>
      <c r="E10" s="24" t="s">
        <v>539</v>
      </c>
      <c r="F10" s="24" t="s">
        <v>542</v>
      </c>
      <c r="G10" s="24" t="s">
        <v>528</v>
      </c>
      <c r="H10" s="24" t="s">
        <v>698</v>
      </c>
      <c r="I10" s="24">
        <v>31346</v>
      </c>
      <c r="J10" s="24" t="s">
        <v>61</v>
      </c>
      <c r="K10" s="30">
        <v>1</v>
      </c>
      <c r="L10" s="32">
        <v>171476.98</v>
      </c>
      <c r="M10" s="32">
        <v>193322.48</v>
      </c>
      <c r="N10" s="35">
        <f t="shared" si="0"/>
        <v>21845.5</v>
      </c>
      <c r="O10" s="26">
        <f t="shared" si="1"/>
        <v>0.11300030912080167</v>
      </c>
      <c r="P10" s="30">
        <v>16</v>
      </c>
      <c r="Q10" s="30">
        <v>0</v>
      </c>
      <c r="R10" s="30">
        <v>0</v>
      </c>
      <c r="S10" s="34">
        <v>0</v>
      </c>
    </row>
    <row r="11" spans="1:19" ht="30" customHeight="1" thickBot="1">
      <c r="A11" s="28" t="s">
        <v>93</v>
      </c>
      <c r="B11" s="377" t="s">
        <v>727</v>
      </c>
      <c r="C11" s="29" t="s">
        <v>728</v>
      </c>
      <c r="D11" s="158" t="s">
        <v>729</v>
      </c>
      <c r="E11" s="24" t="s">
        <v>539</v>
      </c>
      <c r="F11" s="24" t="s">
        <v>542</v>
      </c>
      <c r="G11" s="24" t="s">
        <v>528</v>
      </c>
      <c r="H11" s="24" t="s">
        <v>730</v>
      </c>
      <c r="I11" s="24">
        <v>31245</v>
      </c>
      <c r="J11" s="24" t="s">
        <v>61</v>
      </c>
      <c r="K11" s="30">
        <v>1</v>
      </c>
      <c r="L11" s="32">
        <v>166410</v>
      </c>
      <c r="M11" s="32">
        <v>186560.22</v>
      </c>
      <c r="N11" s="35">
        <f t="shared" si="0"/>
        <v>20150.22</v>
      </c>
      <c r="O11" s="26">
        <f t="shared" si="1"/>
        <v>0.10800919938880861</v>
      </c>
      <c r="P11" s="30">
        <v>20</v>
      </c>
      <c r="Q11" s="30">
        <v>0</v>
      </c>
      <c r="R11" s="30">
        <v>0</v>
      </c>
      <c r="S11" s="34">
        <v>0</v>
      </c>
    </row>
    <row r="12" spans="1:19" ht="30" customHeight="1" thickBot="1">
      <c r="A12" s="28" t="s">
        <v>65</v>
      </c>
      <c r="B12" s="377" t="s">
        <v>685</v>
      </c>
      <c r="C12" s="29" t="s">
        <v>784</v>
      </c>
      <c r="D12" s="31" t="s">
        <v>785</v>
      </c>
      <c r="E12" s="24" t="s">
        <v>539</v>
      </c>
      <c r="F12" s="24" t="s">
        <v>542</v>
      </c>
      <c r="G12" s="24" t="s">
        <v>528</v>
      </c>
      <c r="H12" s="24" t="s">
        <v>779</v>
      </c>
      <c r="I12" s="24">
        <v>31472</v>
      </c>
      <c r="J12" s="24" t="s">
        <v>61</v>
      </c>
      <c r="K12" s="30">
        <v>1</v>
      </c>
      <c r="L12" s="78">
        <v>188499</v>
      </c>
      <c r="M12" s="32">
        <v>206904.2</v>
      </c>
      <c r="N12" s="35">
        <f t="shared" si="0"/>
        <v>18405.20000000001</v>
      </c>
      <c r="O12" s="26">
        <f t="shared" si="1"/>
        <v>0.08895517829024259</v>
      </c>
      <c r="P12" s="30">
        <v>23</v>
      </c>
      <c r="Q12" s="30">
        <v>0</v>
      </c>
      <c r="R12" s="30">
        <v>0</v>
      </c>
      <c r="S12" s="34">
        <v>0</v>
      </c>
    </row>
    <row r="13" spans="1:19" ht="30" customHeight="1" thickBot="1">
      <c r="A13" s="28" t="s">
        <v>105</v>
      </c>
      <c r="B13" s="377" t="s">
        <v>685</v>
      </c>
      <c r="C13" s="29" t="s">
        <v>776</v>
      </c>
      <c r="D13" s="31" t="s">
        <v>777</v>
      </c>
      <c r="E13" s="24" t="s">
        <v>539</v>
      </c>
      <c r="F13" s="24" t="s">
        <v>778</v>
      </c>
      <c r="G13" s="24" t="s">
        <v>528</v>
      </c>
      <c r="H13" s="24" t="s">
        <v>779</v>
      </c>
      <c r="I13" s="24">
        <v>31448</v>
      </c>
      <c r="J13" s="24" t="s">
        <v>61</v>
      </c>
      <c r="K13" s="30">
        <v>1</v>
      </c>
      <c r="L13" s="78">
        <v>262954</v>
      </c>
      <c r="M13" s="32">
        <v>295789.41</v>
      </c>
      <c r="N13" s="35">
        <f t="shared" si="0"/>
        <v>32835.409999999974</v>
      </c>
      <c r="O13" s="26">
        <f t="shared" si="1"/>
        <v>0.11100941713903813</v>
      </c>
      <c r="P13" s="30">
        <v>33</v>
      </c>
      <c r="Q13" s="30">
        <v>0</v>
      </c>
      <c r="R13" s="30">
        <v>0</v>
      </c>
      <c r="S13" s="34">
        <v>0</v>
      </c>
    </row>
    <row r="14" spans="1:19" ht="33" customHeight="1">
      <c r="A14" s="28" t="s">
        <v>98</v>
      </c>
      <c r="B14" s="377" t="s">
        <v>946</v>
      </c>
      <c r="C14" s="29" t="s">
        <v>947</v>
      </c>
      <c r="D14" s="31" t="s">
        <v>948</v>
      </c>
      <c r="E14" s="24" t="s">
        <v>539</v>
      </c>
      <c r="F14" s="24" t="s">
        <v>542</v>
      </c>
      <c r="G14" s="24" t="s">
        <v>528</v>
      </c>
      <c r="H14" s="24" t="s">
        <v>779</v>
      </c>
      <c r="I14" s="24">
        <v>31603</v>
      </c>
      <c r="J14" s="24" t="s">
        <v>61</v>
      </c>
      <c r="K14" s="30">
        <v>1</v>
      </c>
      <c r="L14" s="32">
        <v>150557.02</v>
      </c>
      <c r="M14" s="32">
        <v>159827.33</v>
      </c>
      <c r="N14" s="35">
        <f t="shared" si="0"/>
        <v>9270.309999999998</v>
      </c>
      <c r="O14" s="33">
        <f t="shared" si="1"/>
        <v>0.05800203256852253</v>
      </c>
      <c r="P14" s="30">
        <v>16</v>
      </c>
      <c r="Q14" s="30">
        <v>0</v>
      </c>
      <c r="R14" s="30">
        <v>0</v>
      </c>
      <c r="S14" s="34">
        <v>0</v>
      </c>
    </row>
    <row r="15" spans="1:19" ht="30" customHeight="1">
      <c r="A15" s="28" t="s">
        <v>95</v>
      </c>
      <c r="B15" s="377" t="s">
        <v>894</v>
      </c>
      <c r="C15" s="29" t="s">
        <v>1008</v>
      </c>
      <c r="D15" s="31" t="s">
        <v>1009</v>
      </c>
      <c r="E15" s="31" t="s">
        <v>539</v>
      </c>
      <c r="F15" s="31" t="s">
        <v>542</v>
      </c>
      <c r="G15" s="30" t="s">
        <v>528</v>
      </c>
      <c r="H15" s="31" t="s">
        <v>1010</v>
      </c>
      <c r="I15" s="30">
        <v>31720</v>
      </c>
      <c r="J15" s="30" t="s">
        <v>61</v>
      </c>
      <c r="K15" s="30">
        <v>1</v>
      </c>
      <c r="L15" s="78">
        <v>97012.66</v>
      </c>
      <c r="M15" s="32">
        <v>176771.6</v>
      </c>
      <c r="N15" s="35">
        <f t="shared" si="0"/>
        <v>79758.94</v>
      </c>
      <c r="O15" s="33">
        <f t="shared" si="1"/>
        <v>0.45119770370353607</v>
      </c>
      <c r="P15" s="30">
        <v>22</v>
      </c>
      <c r="Q15" s="30">
        <v>0</v>
      </c>
      <c r="R15" s="30">
        <v>0</v>
      </c>
      <c r="S15" s="34">
        <v>1</v>
      </c>
    </row>
    <row r="16" spans="1:19" ht="30" customHeight="1" thickBot="1">
      <c r="A16" s="190"/>
      <c r="B16" s="378"/>
      <c r="C16" s="132"/>
      <c r="D16" s="127"/>
      <c r="E16" s="127"/>
      <c r="F16" s="127"/>
      <c r="G16" s="127"/>
      <c r="H16" s="127"/>
      <c r="I16" s="126"/>
      <c r="J16" s="126"/>
      <c r="K16" s="126"/>
      <c r="L16" s="128"/>
      <c r="M16" s="128"/>
      <c r="N16" s="133"/>
      <c r="O16" s="129"/>
      <c r="P16" s="126"/>
      <c r="Q16" s="126"/>
      <c r="R16" s="126"/>
      <c r="S16" s="134"/>
    </row>
    <row r="17" spans="1:19" s="50" customFormat="1" ht="30" customHeight="1" thickBot="1">
      <c r="A17" s="845" t="s">
        <v>8</v>
      </c>
      <c r="B17" s="846"/>
      <c r="C17" s="847"/>
      <c r="D17" s="847"/>
      <c r="E17" s="847"/>
      <c r="F17" s="847"/>
      <c r="G17" s="847"/>
      <c r="H17" s="847"/>
      <c r="I17" s="847"/>
      <c r="J17" s="847"/>
      <c r="K17" s="70">
        <f>SUM(K8:K16)</f>
        <v>8</v>
      </c>
      <c r="L17" s="130">
        <f>(L8+L9+L10+L11+L12+L13+L14+L15)</f>
        <v>1675404.8299999998</v>
      </c>
      <c r="M17" s="130">
        <f>(M8+M9+M10+M11+M12+M13+M14+M15)</f>
        <v>1909300.3800000001</v>
      </c>
      <c r="N17" s="69">
        <f>M17-L17</f>
        <v>233895.55000000028</v>
      </c>
      <c r="O17" s="131">
        <f>N17/M17*100%</f>
        <v>0.12250327525729622</v>
      </c>
      <c r="P17" s="80">
        <f>SUM(P8:P16)</f>
        <v>170</v>
      </c>
      <c r="Q17" s="80">
        <f>SUM(Q8:Q16)</f>
        <v>0</v>
      </c>
      <c r="R17" s="80">
        <f>SUM(R8:R16)</f>
        <v>0</v>
      </c>
      <c r="S17" s="81">
        <f>SUM(S8:S16)</f>
        <v>1</v>
      </c>
    </row>
    <row r="18" spans="1:19" s="50" customFormat="1" ht="30" customHeight="1" thickBot="1">
      <c r="A18" s="840" t="s">
        <v>26</v>
      </c>
      <c r="B18" s="841"/>
      <c r="C18" s="841"/>
      <c r="D18" s="841"/>
      <c r="E18" s="841"/>
      <c r="F18" s="841"/>
      <c r="G18" s="841"/>
      <c r="H18" s="841"/>
      <c r="I18" s="841"/>
      <c r="J18" s="841"/>
      <c r="K18" s="853"/>
      <c r="L18" s="854">
        <f>N17</f>
        <v>233895.55000000028</v>
      </c>
      <c r="M18" s="855"/>
      <c r="N18" s="836" t="s">
        <v>24</v>
      </c>
      <c r="O18" s="837"/>
      <c r="P18" s="52">
        <f>P17/K17</f>
        <v>21.25</v>
      </c>
      <c r="Q18" s="45">
        <f>Q17/16</f>
        <v>0</v>
      </c>
      <c r="R18" s="45">
        <f>R17/K17*100%</f>
        <v>0</v>
      </c>
      <c r="S18" s="46">
        <f>S17/K17*100%</f>
        <v>0.125</v>
      </c>
    </row>
    <row r="19" spans="1:14" s="50" customFormat="1" ht="30" customHeight="1" thickBot="1">
      <c r="A19" s="836" t="s">
        <v>25</v>
      </c>
      <c r="B19" s="842"/>
      <c r="C19" s="842"/>
      <c r="D19" s="842"/>
      <c r="E19" s="842"/>
      <c r="F19" s="842"/>
      <c r="G19" s="842"/>
      <c r="H19" s="842"/>
      <c r="I19" s="842"/>
      <c r="J19" s="842"/>
      <c r="K19" s="837"/>
      <c r="L19" s="851">
        <f>N17/M17*100%</f>
        <v>0.12250327525729622</v>
      </c>
      <c r="M19" s="852"/>
      <c r="N19" s="36"/>
    </row>
    <row r="21" spans="1:10" ht="30" customHeight="1">
      <c r="A21" s="848" t="s">
        <v>745</v>
      </c>
      <c r="B21" s="848"/>
      <c r="C21" s="848"/>
      <c r="D21" s="848"/>
      <c r="E21" s="848"/>
      <c r="F21" s="89"/>
      <c r="G21" s="38"/>
      <c r="H21" s="38"/>
      <c r="I21" s="6"/>
      <c r="J21" s="6"/>
    </row>
    <row r="22" spans="1:10" ht="30" customHeight="1">
      <c r="A22" s="848" t="s">
        <v>746</v>
      </c>
      <c r="B22" s="848"/>
      <c r="C22" s="848"/>
      <c r="D22" s="848"/>
      <c r="E22" s="848"/>
      <c r="F22" s="848"/>
      <c r="G22" s="848"/>
      <c r="H22" s="848"/>
      <c r="I22" s="848"/>
      <c r="J22" s="848"/>
    </row>
    <row r="23" spans="1:10" ht="30" customHeight="1">
      <c r="A23" s="848" t="s">
        <v>747</v>
      </c>
      <c r="B23" s="848"/>
      <c r="C23" s="848"/>
      <c r="D23" s="848"/>
      <c r="E23" s="848"/>
      <c r="F23" s="89"/>
      <c r="G23" s="38"/>
      <c r="H23" s="38"/>
      <c r="I23" s="8"/>
      <c r="J23" s="8"/>
    </row>
    <row r="24" spans="1:10" ht="30" customHeight="1">
      <c r="A24" s="848" t="s">
        <v>748</v>
      </c>
      <c r="B24" s="848"/>
      <c r="C24" s="848"/>
      <c r="D24" s="848"/>
      <c r="E24" s="848"/>
      <c r="F24" s="89"/>
      <c r="G24" s="38"/>
      <c r="H24" s="38"/>
      <c r="I24" s="8"/>
      <c r="J24" s="8"/>
    </row>
    <row r="25" spans="1:10" ht="30" customHeight="1">
      <c r="A25" s="848" t="s">
        <v>749</v>
      </c>
      <c r="B25" s="848"/>
      <c r="C25" s="848"/>
      <c r="D25" s="848"/>
      <c r="E25" s="848"/>
      <c r="F25" s="89"/>
      <c r="G25" s="38"/>
      <c r="H25" s="38"/>
      <c r="I25" s="8"/>
      <c r="J25" s="8"/>
    </row>
    <row r="26" spans="1:10" ht="30" customHeight="1">
      <c r="A26" s="848" t="s">
        <v>750</v>
      </c>
      <c r="B26" s="848"/>
      <c r="C26" s="848"/>
      <c r="D26" s="848"/>
      <c r="E26" s="848"/>
      <c r="F26" s="89"/>
      <c r="G26" s="38"/>
      <c r="H26" s="38"/>
      <c r="I26" s="1"/>
      <c r="J26" s="9"/>
    </row>
    <row r="27" spans="1:10" ht="30" customHeight="1">
      <c r="A27" s="848" t="s">
        <v>751</v>
      </c>
      <c r="B27" s="848"/>
      <c r="C27" s="848"/>
      <c r="D27" s="848"/>
      <c r="E27" s="848"/>
      <c r="F27" s="848"/>
      <c r="G27" s="38"/>
      <c r="H27" s="38"/>
      <c r="I27" s="1"/>
      <c r="J27" s="1"/>
    </row>
    <row r="28" spans="1:10" ht="30" customHeight="1">
      <c r="A28" s="848" t="s">
        <v>752</v>
      </c>
      <c r="B28" s="848"/>
      <c r="C28" s="848"/>
      <c r="D28" s="848"/>
      <c r="E28" s="848"/>
      <c r="F28" s="89"/>
      <c r="G28" s="38"/>
      <c r="H28" s="38"/>
      <c r="I28" s="1"/>
      <c r="J28" s="1"/>
    </row>
    <row r="29" spans="5:10" ht="30" customHeight="1">
      <c r="E29" s="514"/>
      <c r="F29" s="89"/>
      <c r="G29" s="38"/>
      <c r="H29" s="38"/>
      <c r="I29" s="1"/>
      <c r="J29" s="1"/>
    </row>
    <row r="30" spans="1:10" ht="30" customHeight="1">
      <c r="A30" s="849" t="s">
        <v>753</v>
      </c>
      <c r="B30" s="849"/>
      <c r="C30" s="849"/>
      <c r="D30" s="849"/>
      <c r="E30" s="849"/>
      <c r="F30" s="89"/>
      <c r="G30" s="38"/>
      <c r="H30" s="38"/>
      <c r="I30" s="1"/>
      <c r="J30" s="1"/>
    </row>
  </sheetData>
  <sheetProtection/>
  <mergeCells count="19">
    <mergeCell ref="A26:E26"/>
    <mergeCell ref="A28:E28"/>
    <mergeCell ref="A27:F27"/>
    <mergeCell ref="A30:E30"/>
    <mergeCell ref="A21:E21"/>
    <mergeCell ref="A22:J22"/>
    <mergeCell ref="A24:E24"/>
    <mergeCell ref="A23:E23"/>
    <mergeCell ref="A25:E25"/>
    <mergeCell ref="N18:O18"/>
    <mergeCell ref="A1:S1"/>
    <mergeCell ref="A2:S2"/>
    <mergeCell ref="A3:S3"/>
    <mergeCell ref="A4:S4"/>
    <mergeCell ref="A19:K19"/>
    <mergeCell ref="L19:M19"/>
    <mergeCell ref="A17:J17"/>
    <mergeCell ref="A18:K18"/>
    <mergeCell ref="L18:M18"/>
  </mergeCells>
  <printOptions horizontalCentered="1"/>
  <pageMargins left="0.5905511811023623" right="0.5905511811023623" top="1.968503937007874" bottom="0.787401574803149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5" zoomScaleNormal="75" zoomScalePageLayoutView="0" workbookViewId="0" topLeftCell="A1">
      <selection activeCell="G9" sqref="G9"/>
    </sheetView>
  </sheetViews>
  <sheetFormatPr defaultColWidth="9.140625" defaultRowHeight="30" customHeight="1"/>
  <cols>
    <col min="1" max="1" width="16.8515625" style="37" bestFit="1" customWidth="1"/>
    <col min="2" max="2" width="18.8515625" style="37" bestFit="1" customWidth="1"/>
    <col min="3" max="3" width="21.28125" style="37" bestFit="1" customWidth="1"/>
    <col min="4" max="4" width="31.421875" style="37" customWidth="1"/>
    <col min="5" max="5" width="21.8515625" style="37" customWidth="1"/>
    <col min="6" max="7" width="17.8515625" style="37" customWidth="1"/>
    <col min="8" max="8" width="39.28125" style="37" customWidth="1"/>
    <col min="9" max="9" width="13.28125" style="37" bestFit="1" customWidth="1"/>
    <col min="10" max="10" width="15.421875" style="37" bestFit="1" customWidth="1"/>
    <col min="11" max="11" width="17.421875" style="37" bestFit="1" customWidth="1"/>
    <col min="12" max="12" width="22.00390625" style="37" bestFit="1" customWidth="1"/>
    <col min="13" max="13" width="19.00390625" style="37" bestFit="1" customWidth="1"/>
    <col min="14" max="14" width="38.421875" style="41" customWidth="1"/>
    <col min="15" max="15" width="12.7109375" style="37" bestFit="1" customWidth="1"/>
    <col min="16" max="16" width="13.8515625" style="37" bestFit="1" customWidth="1"/>
    <col min="17" max="17" width="17.8515625" style="37" bestFit="1" customWidth="1"/>
    <col min="18" max="18" width="12.7109375" style="37" bestFit="1" customWidth="1"/>
    <col min="19" max="19" width="23.57421875" style="37" bestFit="1" customWidth="1"/>
    <col min="20" max="16384" width="9.140625" style="37" customWidth="1"/>
  </cols>
  <sheetData>
    <row r="1" spans="1:19" ht="30" customHeight="1">
      <c r="A1" s="833" t="s">
        <v>21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</row>
    <row r="2" spans="1:19" ht="30" customHeight="1">
      <c r="A2" s="833" t="s">
        <v>22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</row>
    <row r="3" spans="1:19" ht="30" customHeight="1">
      <c r="A3" s="834" t="s">
        <v>54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</row>
    <row r="4" spans="1:19" ht="30" customHeight="1">
      <c r="A4" s="850" t="s">
        <v>31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</row>
    <row r="5" spans="1:15" ht="30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8"/>
    </row>
    <row r="6" spans="1:19" s="16" customFormat="1" ht="28.5">
      <c r="A6" s="379" t="s">
        <v>38</v>
      </c>
      <c r="B6" s="380" t="s">
        <v>492</v>
      </c>
      <c r="C6" s="381" t="s">
        <v>493</v>
      </c>
      <c r="D6" s="381" t="s">
        <v>2</v>
      </c>
      <c r="E6" s="381" t="s">
        <v>494</v>
      </c>
      <c r="F6" s="381" t="s">
        <v>495</v>
      </c>
      <c r="G6" s="381" t="s">
        <v>496</v>
      </c>
      <c r="H6" s="381" t="s">
        <v>3</v>
      </c>
      <c r="I6" s="18" t="s">
        <v>10</v>
      </c>
      <c r="J6" s="18" t="s">
        <v>5</v>
      </c>
      <c r="K6" s="18" t="s">
        <v>18</v>
      </c>
      <c r="L6" s="19" t="s">
        <v>7</v>
      </c>
      <c r="M6" s="19" t="s">
        <v>6</v>
      </c>
      <c r="N6" s="19" t="s">
        <v>0</v>
      </c>
      <c r="O6" s="19" t="s">
        <v>11</v>
      </c>
      <c r="P6" s="20" t="s">
        <v>13</v>
      </c>
      <c r="Q6" s="20" t="s">
        <v>14</v>
      </c>
      <c r="R6" s="20" t="s">
        <v>16</v>
      </c>
      <c r="S6" s="21" t="s">
        <v>15</v>
      </c>
    </row>
    <row r="7" spans="1:19" s="16" customFormat="1" ht="23.25" customHeight="1">
      <c r="A7" s="816"/>
      <c r="B7" s="816"/>
      <c r="C7" s="817"/>
      <c r="D7" s="817"/>
      <c r="E7" s="817"/>
      <c r="F7" s="817"/>
      <c r="G7" s="817"/>
      <c r="H7" s="817"/>
      <c r="I7" s="818"/>
      <c r="J7" s="818"/>
      <c r="K7" s="818"/>
      <c r="L7" s="819"/>
      <c r="M7" s="819"/>
      <c r="N7" s="819"/>
      <c r="O7" s="819"/>
      <c r="P7" s="820"/>
      <c r="Q7" s="820"/>
      <c r="R7" s="820"/>
      <c r="S7" s="821"/>
    </row>
    <row r="8" spans="1:19" s="4" customFormat="1" ht="25.5" customHeight="1">
      <c r="A8" s="812" t="s">
        <v>1031</v>
      </c>
      <c r="B8" s="812" t="s">
        <v>1032</v>
      </c>
      <c r="C8" s="812" t="s">
        <v>1033</v>
      </c>
      <c r="D8" s="812" t="s">
        <v>1034</v>
      </c>
      <c r="E8" s="812" t="s">
        <v>1035</v>
      </c>
      <c r="F8" s="812" t="s">
        <v>1036</v>
      </c>
      <c r="G8" s="812" t="s">
        <v>1037</v>
      </c>
      <c r="H8" s="812" t="s">
        <v>1038</v>
      </c>
      <c r="I8" s="805"/>
      <c r="J8" s="805"/>
      <c r="K8" s="813"/>
      <c r="L8" s="814"/>
      <c r="M8" s="814"/>
      <c r="N8" s="814"/>
      <c r="O8" s="814"/>
      <c r="P8" s="814"/>
      <c r="Q8" s="814"/>
      <c r="R8" s="814"/>
      <c r="S8" s="815"/>
    </row>
    <row r="9" spans="1:19" s="40" customFormat="1" ht="104.25" customHeight="1">
      <c r="A9" s="202" t="s">
        <v>60</v>
      </c>
      <c r="B9" s="202" t="s">
        <v>718</v>
      </c>
      <c r="C9" s="11" t="s">
        <v>813</v>
      </c>
      <c r="D9" s="593" t="s">
        <v>814</v>
      </c>
      <c r="E9" s="11" t="s">
        <v>655</v>
      </c>
      <c r="F9" s="11" t="s">
        <v>815</v>
      </c>
      <c r="G9" s="11" t="s">
        <v>506</v>
      </c>
      <c r="H9" s="11" t="s">
        <v>816</v>
      </c>
      <c r="I9" s="12">
        <v>31422</v>
      </c>
      <c r="J9" s="12" t="s">
        <v>61</v>
      </c>
      <c r="K9" s="12">
        <v>1</v>
      </c>
      <c r="L9" s="13">
        <v>1586197.34</v>
      </c>
      <c r="M9" s="13">
        <v>1621228.23</v>
      </c>
      <c r="N9" s="13">
        <f>M9-L9</f>
        <v>35030.8899999999</v>
      </c>
      <c r="O9" s="33">
        <f>N9/M9</f>
        <v>0.0216076239925824</v>
      </c>
      <c r="P9" s="12">
        <v>60</v>
      </c>
      <c r="Q9" s="12">
        <v>0</v>
      </c>
      <c r="R9" s="12">
        <v>0</v>
      </c>
      <c r="S9" s="12">
        <v>0</v>
      </c>
    </row>
    <row r="10" spans="1:19" s="40" customFormat="1" ht="38.25" customHeight="1" thickBot="1">
      <c r="A10" s="160"/>
      <c r="B10" s="202"/>
      <c r="C10" s="11"/>
      <c r="D10" s="11"/>
      <c r="E10" s="11"/>
      <c r="F10" s="11"/>
      <c r="G10" s="11"/>
      <c r="H10" s="11"/>
      <c r="I10" s="12"/>
      <c r="J10" s="12"/>
      <c r="K10" s="12"/>
      <c r="L10" s="13"/>
      <c r="M10" s="13"/>
      <c r="N10" s="13"/>
      <c r="O10" s="33"/>
      <c r="P10" s="12"/>
      <c r="Q10" s="12"/>
      <c r="R10" s="12"/>
      <c r="S10" s="12"/>
    </row>
    <row r="11" spans="1:19" s="56" customFormat="1" ht="30" customHeight="1">
      <c r="A11" s="859" t="s">
        <v>8</v>
      </c>
      <c r="B11" s="853"/>
      <c r="C11" s="860"/>
      <c r="D11" s="860"/>
      <c r="E11" s="860"/>
      <c r="F11" s="860"/>
      <c r="G11" s="860"/>
      <c r="H11" s="860"/>
      <c r="I11" s="860"/>
      <c r="J11" s="860"/>
      <c r="K11" s="53">
        <f>SUM(K9:K10)</f>
        <v>1</v>
      </c>
      <c r="L11" s="54">
        <f>SUM(L9:L10)</f>
        <v>1586197.34</v>
      </c>
      <c r="M11" s="54">
        <f>SUM(M9:M10)</f>
        <v>1621228.23</v>
      </c>
      <c r="N11" s="54">
        <f>SUM(N9:N10)</f>
        <v>35030.8899999999</v>
      </c>
      <c r="O11" s="55">
        <f>N11/M11*100%</f>
        <v>0.0216076239925824</v>
      </c>
      <c r="P11" s="53">
        <f>SUM(P9:P10)</f>
        <v>60</v>
      </c>
      <c r="Q11" s="53">
        <f>SUM(Q9:Q10)</f>
        <v>0</v>
      </c>
      <c r="R11" s="53">
        <f>SUM(R9:R10)</f>
        <v>0</v>
      </c>
      <c r="S11" s="53">
        <f>SUM(S9:S10)</f>
        <v>0</v>
      </c>
    </row>
    <row r="12" spans="1:19" s="56" customFormat="1" ht="30" customHeight="1" thickBot="1">
      <c r="A12" s="861"/>
      <c r="B12" s="862"/>
      <c r="C12" s="863"/>
      <c r="D12" s="863"/>
      <c r="E12" s="863"/>
      <c r="F12" s="863"/>
      <c r="G12" s="863"/>
      <c r="H12" s="863"/>
      <c r="I12" s="863"/>
      <c r="J12" s="863"/>
      <c r="K12" s="863"/>
      <c r="L12" s="57" t="s">
        <v>50</v>
      </c>
      <c r="M12" s="57"/>
      <c r="N12" s="51" t="s">
        <v>24</v>
      </c>
      <c r="O12" s="45">
        <f>N11/M11*100%</f>
        <v>0.0216076239925824</v>
      </c>
      <c r="P12" s="58"/>
      <c r="Q12" s="58">
        <f>Q11/K11*100</f>
        <v>0</v>
      </c>
      <c r="R12" s="45">
        <f>R11/K11*100%</f>
        <v>0</v>
      </c>
      <c r="S12" s="45">
        <f>S11/K11*100%</f>
        <v>0</v>
      </c>
    </row>
    <row r="13" spans="1:19" s="56" customFormat="1" ht="30" customHeight="1">
      <c r="A13" s="864" t="s">
        <v>26</v>
      </c>
      <c r="B13" s="865"/>
      <c r="C13" s="866"/>
      <c r="D13" s="866"/>
      <c r="E13" s="866"/>
      <c r="F13" s="866"/>
      <c r="G13" s="866"/>
      <c r="H13" s="866"/>
      <c r="I13" s="866"/>
      <c r="J13" s="866"/>
      <c r="K13" s="866"/>
      <c r="L13" s="854">
        <f>N11</f>
        <v>35030.8899999999</v>
      </c>
      <c r="M13" s="855"/>
      <c r="N13" s="59"/>
      <c r="O13" s="60"/>
      <c r="P13" s="60"/>
      <c r="Q13" s="60"/>
      <c r="R13" s="60"/>
      <c r="S13" s="60"/>
    </row>
    <row r="14" spans="1:19" s="56" customFormat="1" ht="30" customHeight="1" thickBot="1">
      <c r="A14" s="856" t="s">
        <v>25</v>
      </c>
      <c r="B14" s="857"/>
      <c r="C14" s="858"/>
      <c r="D14" s="858"/>
      <c r="E14" s="858"/>
      <c r="F14" s="858"/>
      <c r="G14" s="858"/>
      <c r="H14" s="858"/>
      <c r="I14" s="858"/>
      <c r="J14" s="858"/>
      <c r="K14" s="858"/>
      <c r="L14" s="851">
        <f>O11</f>
        <v>0.0216076239925824</v>
      </c>
      <c r="M14" s="852"/>
      <c r="N14" s="59"/>
      <c r="O14" s="60"/>
      <c r="P14" s="60"/>
      <c r="Q14" s="60"/>
      <c r="R14" s="60"/>
      <c r="S14" s="60"/>
    </row>
    <row r="16" spans="1:6" ht="30" customHeight="1">
      <c r="A16" s="514" t="s">
        <v>745</v>
      </c>
      <c r="B16" s="89"/>
      <c r="C16" s="38"/>
      <c r="D16" s="38"/>
      <c r="E16" s="6"/>
      <c r="F16" s="6"/>
    </row>
    <row r="17" spans="1:6" ht="30" customHeight="1">
      <c r="A17" s="514" t="s">
        <v>746</v>
      </c>
      <c r="B17" s="89"/>
      <c r="C17" s="38"/>
      <c r="D17" s="38"/>
      <c r="E17" s="6"/>
      <c r="F17" s="1"/>
    </row>
    <row r="18" spans="1:6" ht="30" customHeight="1">
      <c r="A18" s="514" t="s">
        <v>747</v>
      </c>
      <c r="B18" s="89"/>
      <c r="C18" s="38"/>
      <c r="D18" s="38"/>
      <c r="E18" s="8"/>
      <c r="F18" s="8"/>
    </row>
    <row r="19" spans="1:6" ht="30" customHeight="1">
      <c r="A19" s="514" t="s">
        <v>748</v>
      </c>
      <c r="B19" s="89"/>
      <c r="C19" s="38"/>
      <c r="D19" s="38"/>
      <c r="E19" s="8"/>
      <c r="F19" s="8"/>
    </row>
    <row r="20" spans="1:6" ht="30" customHeight="1">
      <c r="A20" s="514" t="s">
        <v>749</v>
      </c>
      <c r="B20" s="89"/>
      <c r="C20" s="38"/>
      <c r="D20" s="38"/>
      <c r="E20" s="8"/>
      <c r="F20" s="8"/>
    </row>
    <row r="21" spans="1:6" ht="30" customHeight="1">
      <c r="A21" s="514" t="s">
        <v>750</v>
      </c>
      <c r="B21" s="89"/>
      <c r="C21" s="38"/>
      <c r="D21" s="38"/>
      <c r="E21" s="1"/>
      <c r="F21" s="9"/>
    </row>
    <row r="22" spans="1:6" ht="30" customHeight="1">
      <c r="A22" s="514" t="s">
        <v>751</v>
      </c>
      <c r="B22" s="89"/>
      <c r="C22" s="38"/>
      <c r="D22" s="38"/>
      <c r="E22" s="1"/>
      <c r="F22" s="1"/>
    </row>
    <row r="23" spans="1:6" ht="30" customHeight="1">
      <c r="A23" s="514" t="s">
        <v>752</v>
      </c>
      <c r="B23" s="89"/>
      <c r="C23" s="38"/>
      <c r="D23" s="38"/>
      <c r="E23" s="1"/>
      <c r="F23" s="1"/>
    </row>
    <row r="24" spans="1:6" ht="30" customHeight="1">
      <c r="A24" s="514"/>
      <c r="B24" s="89"/>
      <c r="C24" s="38"/>
      <c r="D24" s="38"/>
      <c r="E24" s="1"/>
      <c r="F24" s="1"/>
    </row>
    <row r="25" spans="1:6" ht="30" customHeight="1">
      <c r="A25" s="515" t="s">
        <v>753</v>
      </c>
      <c r="B25" s="89"/>
      <c r="C25" s="38"/>
      <c r="D25" s="38"/>
      <c r="E25" s="1"/>
      <c r="F25" s="1"/>
    </row>
  </sheetData>
  <sheetProtection/>
  <mergeCells count="10">
    <mergeCell ref="A14:K14"/>
    <mergeCell ref="L14:M14"/>
    <mergeCell ref="A1:S1"/>
    <mergeCell ref="A2:S2"/>
    <mergeCell ref="A3:S3"/>
    <mergeCell ref="A4:S4"/>
    <mergeCell ref="A11:J11"/>
    <mergeCell ref="A12:K12"/>
    <mergeCell ref="A13:K13"/>
    <mergeCell ref="L13:M13"/>
  </mergeCells>
  <printOptions horizontalCentered="1"/>
  <pageMargins left="0.3937007874015748" right="0.3937007874015748" top="2.1653543307086616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SheetLayoutView="70" zoomScalePageLayoutView="0" workbookViewId="0" topLeftCell="A1">
      <selection activeCell="A22" sqref="A22"/>
    </sheetView>
  </sheetViews>
  <sheetFormatPr defaultColWidth="9.140625" defaultRowHeight="30" customHeight="1"/>
  <cols>
    <col min="1" max="1" width="16.8515625" style="37" bestFit="1" customWidth="1"/>
    <col min="2" max="2" width="18.8515625" style="37" bestFit="1" customWidth="1"/>
    <col min="3" max="3" width="21.28125" style="61" bestFit="1" customWidth="1"/>
    <col min="4" max="4" width="67.140625" style="61" bestFit="1" customWidth="1"/>
    <col min="5" max="5" width="24.28125" style="61" bestFit="1" customWidth="1"/>
    <col min="6" max="6" width="21.140625" style="61" bestFit="1" customWidth="1"/>
    <col min="7" max="7" width="12.00390625" style="61" bestFit="1" customWidth="1"/>
    <col min="8" max="8" width="44.00390625" style="61" bestFit="1" customWidth="1"/>
    <col min="9" max="9" width="13.28125" style="61" bestFit="1" customWidth="1"/>
    <col min="10" max="10" width="15.421875" style="61" bestFit="1" customWidth="1"/>
    <col min="11" max="11" width="24.00390625" style="61" bestFit="1" customWidth="1"/>
    <col min="12" max="12" width="18.57421875" style="37" bestFit="1" customWidth="1"/>
    <col min="13" max="13" width="18.28125" style="37" bestFit="1" customWidth="1"/>
    <col min="14" max="14" width="24.421875" style="37" customWidth="1"/>
    <col min="15" max="15" width="21.57421875" style="37" customWidth="1"/>
    <col min="16" max="16" width="11.57421875" style="37" customWidth="1"/>
    <col min="17" max="17" width="14.8515625" style="37" customWidth="1"/>
    <col min="18" max="18" width="19.421875" style="37" customWidth="1"/>
    <col min="19" max="19" width="18.57421875" style="37" bestFit="1" customWidth="1"/>
    <col min="20" max="16384" width="9.140625" style="37" customWidth="1"/>
  </cols>
  <sheetData>
    <row r="1" spans="1:19" ht="30" customHeight="1">
      <c r="A1" s="833" t="s">
        <v>21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</row>
    <row r="2" spans="1:19" ht="30" customHeight="1">
      <c r="A2" s="833" t="s">
        <v>22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</row>
    <row r="3" spans="1:19" ht="30" customHeight="1">
      <c r="A3" s="833" t="s">
        <v>55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</row>
    <row r="4" spans="1:19" ht="30" customHeight="1">
      <c r="A4" s="833" t="s">
        <v>31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</row>
    <row r="5" ht="30" customHeight="1" thickBot="1"/>
    <row r="6" spans="1:19" ht="57">
      <c r="A6" s="379" t="s">
        <v>38</v>
      </c>
      <c r="B6" s="380" t="s">
        <v>492</v>
      </c>
      <c r="C6" s="381" t="s">
        <v>493</v>
      </c>
      <c r="D6" s="381" t="s">
        <v>2</v>
      </c>
      <c r="E6" s="381" t="s">
        <v>494</v>
      </c>
      <c r="F6" s="381" t="s">
        <v>495</v>
      </c>
      <c r="G6" s="381" t="s">
        <v>496</v>
      </c>
      <c r="H6" s="381" t="s">
        <v>3</v>
      </c>
      <c r="I6" s="18" t="s">
        <v>10</v>
      </c>
      <c r="J6" s="18" t="s">
        <v>5</v>
      </c>
      <c r="K6" s="18" t="s">
        <v>20</v>
      </c>
      <c r="L6" s="19" t="s">
        <v>23</v>
      </c>
      <c r="M6" s="19" t="s">
        <v>9</v>
      </c>
      <c r="N6" s="19" t="s">
        <v>0</v>
      </c>
      <c r="O6" s="19" t="s">
        <v>19</v>
      </c>
      <c r="P6" s="19" t="s">
        <v>13</v>
      </c>
      <c r="Q6" s="19" t="s">
        <v>14</v>
      </c>
      <c r="R6" s="19" t="s">
        <v>16</v>
      </c>
      <c r="S6" s="62" t="s">
        <v>15</v>
      </c>
    </row>
    <row r="7" spans="1:19" s="4" customFormat="1" ht="25.5" customHeight="1">
      <c r="A7" s="812" t="s">
        <v>1031</v>
      </c>
      <c r="B7" s="812" t="s">
        <v>1032</v>
      </c>
      <c r="C7" s="812" t="s">
        <v>1033</v>
      </c>
      <c r="D7" s="812" t="s">
        <v>1034</v>
      </c>
      <c r="E7" s="812" t="s">
        <v>1035</v>
      </c>
      <c r="F7" s="812" t="s">
        <v>1036</v>
      </c>
      <c r="G7" s="812" t="s">
        <v>1037</v>
      </c>
      <c r="H7" s="812" t="s">
        <v>1038</v>
      </c>
      <c r="I7" s="805"/>
      <c r="J7" s="805"/>
      <c r="K7" s="813"/>
      <c r="L7" s="814"/>
      <c r="M7" s="814"/>
      <c r="N7" s="814"/>
      <c r="O7" s="814"/>
      <c r="P7" s="814"/>
      <c r="Q7" s="814"/>
      <c r="R7" s="814"/>
      <c r="S7" s="815"/>
    </row>
    <row r="8" spans="1:19" s="16" customFormat="1" ht="30" customHeight="1">
      <c r="A8" s="28" t="s">
        <v>207</v>
      </c>
      <c r="B8" s="377"/>
      <c r="C8" s="11" t="s">
        <v>203</v>
      </c>
      <c r="D8" s="125" t="s">
        <v>205</v>
      </c>
      <c r="E8" s="30" t="s">
        <v>540</v>
      </c>
      <c r="F8" s="125" t="s">
        <v>538</v>
      </c>
      <c r="G8" s="125" t="s">
        <v>506</v>
      </c>
      <c r="H8" s="31" t="s">
        <v>206</v>
      </c>
      <c r="I8" s="30">
        <v>29872</v>
      </c>
      <c r="J8" s="30" t="s">
        <v>204</v>
      </c>
      <c r="K8" s="30">
        <v>1</v>
      </c>
      <c r="L8" s="78">
        <v>98378.43</v>
      </c>
      <c r="M8" s="79">
        <v>107721.96</v>
      </c>
      <c r="N8" s="77">
        <v>9343.53</v>
      </c>
      <c r="O8" s="14">
        <v>0.0867</v>
      </c>
      <c r="P8" s="30">
        <v>120</v>
      </c>
      <c r="Q8" s="30">
        <v>1</v>
      </c>
      <c r="R8" s="30">
        <v>0</v>
      </c>
      <c r="S8" s="34">
        <v>1</v>
      </c>
    </row>
    <row r="9" spans="1:19" s="16" customFormat="1" ht="30" customHeight="1">
      <c r="A9" s="885" t="s">
        <v>60</v>
      </c>
      <c r="B9" s="875" t="s">
        <v>541</v>
      </c>
      <c r="C9" s="875" t="s">
        <v>208</v>
      </c>
      <c r="D9" s="872" t="s">
        <v>209</v>
      </c>
      <c r="E9" s="869" t="s">
        <v>540</v>
      </c>
      <c r="F9" s="869" t="s">
        <v>538</v>
      </c>
      <c r="G9" s="888" t="s">
        <v>506</v>
      </c>
      <c r="H9" s="31" t="s">
        <v>158</v>
      </c>
      <c r="I9" s="869">
        <v>30215</v>
      </c>
      <c r="J9" s="869" t="s">
        <v>210</v>
      </c>
      <c r="K9" s="30" t="s">
        <v>211</v>
      </c>
      <c r="L9" s="77" t="s">
        <v>27</v>
      </c>
      <c r="M9" s="78">
        <v>21612.72</v>
      </c>
      <c r="N9" s="77" t="s">
        <v>27</v>
      </c>
      <c r="O9" s="14" t="s">
        <v>27</v>
      </c>
      <c r="P9" s="878">
        <v>43</v>
      </c>
      <c r="Q9" s="14" t="s">
        <v>27</v>
      </c>
      <c r="R9" s="14" t="s">
        <v>27</v>
      </c>
      <c r="S9" s="14" t="s">
        <v>27</v>
      </c>
    </row>
    <row r="10" spans="1:19" s="16" customFormat="1" ht="36" customHeight="1">
      <c r="A10" s="886"/>
      <c r="B10" s="876"/>
      <c r="C10" s="876"/>
      <c r="D10" s="873"/>
      <c r="E10" s="870"/>
      <c r="F10" s="870"/>
      <c r="G10" s="889"/>
      <c r="H10" s="31" t="s">
        <v>213</v>
      </c>
      <c r="I10" s="870"/>
      <c r="J10" s="870"/>
      <c r="K10" s="30" t="s">
        <v>212</v>
      </c>
      <c r="L10" s="78">
        <v>27207.26</v>
      </c>
      <c r="M10" s="78">
        <v>27211.44</v>
      </c>
      <c r="N10" s="77">
        <f>(M10-L10)</f>
        <v>4.180000000000291</v>
      </c>
      <c r="O10" s="14">
        <f>(N10/M10)*100%</f>
        <v>0.00015361186324576323</v>
      </c>
      <c r="P10" s="879"/>
      <c r="Q10" s="30">
        <v>0</v>
      </c>
      <c r="R10" s="30">
        <v>0</v>
      </c>
      <c r="S10" s="34">
        <v>0</v>
      </c>
    </row>
    <row r="11" spans="1:19" s="16" customFormat="1" ht="30" customHeight="1">
      <c r="A11" s="887"/>
      <c r="B11" s="877"/>
      <c r="C11" s="877"/>
      <c r="D11" s="874"/>
      <c r="E11" s="871"/>
      <c r="F11" s="871"/>
      <c r="G11" s="890"/>
      <c r="H11" s="31" t="s">
        <v>206</v>
      </c>
      <c r="I11" s="871"/>
      <c r="J11" s="871"/>
      <c r="K11" s="30" t="s">
        <v>214</v>
      </c>
      <c r="L11" s="78">
        <v>6383.49</v>
      </c>
      <c r="M11" s="79">
        <v>6649.32</v>
      </c>
      <c r="N11" s="77">
        <f>(M11-L11)</f>
        <v>265.8299999999999</v>
      </c>
      <c r="O11" s="14">
        <f>(N11/M11)*100%</f>
        <v>0.039978524119759606</v>
      </c>
      <c r="P11" s="880"/>
      <c r="Q11" s="30">
        <v>0</v>
      </c>
      <c r="R11" s="30">
        <v>0</v>
      </c>
      <c r="S11" s="34">
        <v>0</v>
      </c>
    </row>
    <row r="12" spans="1:19" s="16" customFormat="1" ht="30" customHeight="1">
      <c r="A12" s="28" t="s">
        <v>90</v>
      </c>
      <c r="B12" s="377" t="s">
        <v>521</v>
      </c>
      <c r="C12" s="11" t="s">
        <v>306</v>
      </c>
      <c r="D12" s="125" t="s">
        <v>307</v>
      </c>
      <c r="E12" s="30" t="s">
        <v>539</v>
      </c>
      <c r="F12" s="125" t="s">
        <v>538</v>
      </c>
      <c r="G12" s="125" t="s">
        <v>506</v>
      </c>
      <c r="H12" s="31" t="s">
        <v>308</v>
      </c>
      <c r="I12" s="30">
        <v>30956</v>
      </c>
      <c r="J12" s="30" t="s">
        <v>204</v>
      </c>
      <c r="K12" s="30">
        <v>1</v>
      </c>
      <c r="L12" s="78">
        <v>10000</v>
      </c>
      <c r="M12" s="78">
        <v>37043.62</v>
      </c>
      <c r="N12" s="77">
        <f>(M12-L12)</f>
        <v>27043.620000000003</v>
      </c>
      <c r="O12" s="14">
        <f>(N12/M12)*100%</f>
        <v>0.7300479812718088</v>
      </c>
      <c r="P12" s="30">
        <v>10</v>
      </c>
      <c r="Q12" s="30">
        <v>0</v>
      </c>
      <c r="R12" s="30">
        <v>0</v>
      </c>
      <c r="S12" s="34">
        <v>0</v>
      </c>
    </row>
    <row r="13" spans="1:19" s="76" customFormat="1" ht="42" customHeight="1">
      <c r="A13" s="44" t="s">
        <v>89</v>
      </c>
      <c r="B13" s="369" t="s">
        <v>532</v>
      </c>
      <c r="C13" s="11" t="s">
        <v>462</v>
      </c>
      <c r="D13" s="349" t="s">
        <v>463</v>
      </c>
      <c r="E13" s="30" t="s">
        <v>540</v>
      </c>
      <c r="F13" s="349" t="s">
        <v>538</v>
      </c>
      <c r="G13" s="349" t="s">
        <v>506</v>
      </c>
      <c r="H13" s="31" t="s">
        <v>464</v>
      </c>
      <c r="I13" s="30">
        <v>31115</v>
      </c>
      <c r="J13" s="30" t="s">
        <v>210</v>
      </c>
      <c r="K13" s="30">
        <v>1</v>
      </c>
      <c r="L13" s="78">
        <v>31913.25</v>
      </c>
      <c r="M13" s="78">
        <v>31913.25</v>
      </c>
      <c r="N13" s="77">
        <f>(M13-L13)</f>
        <v>0</v>
      </c>
      <c r="O13" s="14">
        <f>(N13/M13)*100%</f>
        <v>0</v>
      </c>
      <c r="P13" s="30">
        <v>14</v>
      </c>
      <c r="Q13" s="30">
        <v>0</v>
      </c>
      <c r="R13" s="30">
        <v>0</v>
      </c>
      <c r="S13" s="34">
        <v>0</v>
      </c>
    </row>
    <row r="14" spans="1:19" s="76" customFormat="1" ht="42" customHeight="1">
      <c r="A14" s="342" t="s">
        <v>93</v>
      </c>
      <c r="B14" s="382" t="s">
        <v>721</v>
      </c>
      <c r="C14" s="343" t="s">
        <v>722</v>
      </c>
      <c r="D14" s="349" t="s">
        <v>723</v>
      </c>
      <c r="E14" s="30" t="s">
        <v>540</v>
      </c>
      <c r="F14" s="349" t="s">
        <v>538</v>
      </c>
      <c r="G14" s="349" t="s">
        <v>506</v>
      </c>
      <c r="H14" s="345" t="s">
        <v>158</v>
      </c>
      <c r="I14" s="341">
        <v>31435</v>
      </c>
      <c r="J14" s="30" t="s">
        <v>210</v>
      </c>
      <c r="K14" s="341">
        <v>1</v>
      </c>
      <c r="L14" s="77" t="s">
        <v>27</v>
      </c>
      <c r="M14" s="346">
        <v>5049.14</v>
      </c>
      <c r="N14" s="77" t="s">
        <v>27</v>
      </c>
      <c r="O14" s="77" t="s">
        <v>27</v>
      </c>
      <c r="P14" s="341">
        <v>15</v>
      </c>
      <c r="Q14" s="341">
        <v>0</v>
      </c>
      <c r="R14" s="341">
        <v>0</v>
      </c>
      <c r="S14" s="348">
        <v>0</v>
      </c>
    </row>
    <row r="15" spans="1:19" s="76" customFormat="1" ht="42" customHeight="1">
      <c r="A15" s="342" t="s">
        <v>65</v>
      </c>
      <c r="B15" s="382" t="s">
        <v>724</v>
      </c>
      <c r="C15" s="343" t="s">
        <v>725</v>
      </c>
      <c r="D15" s="349" t="s">
        <v>726</v>
      </c>
      <c r="E15" s="30" t="s">
        <v>539</v>
      </c>
      <c r="F15" s="349" t="s">
        <v>538</v>
      </c>
      <c r="G15" s="349" t="s">
        <v>506</v>
      </c>
      <c r="H15" s="31" t="s">
        <v>308</v>
      </c>
      <c r="I15" s="341">
        <v>31477</v>
      </c>
      <c r="J15" s="30" t="s">
        <v>204</v>
      </c>
      <c r="K15" s="344">
        <v>1</v>
      </c>
      <c r="L15" s="346">
        <v>35000</v>
      </c>
      <c r="M15" s="347">
        <v>154275.91</v>
      </c>
      <c r="N15" s="77">
        <f>(M15-L15)</f>
        <v>119275.91</v>
      </c>
      <c r="O15" s="14">
        <f>(N15/M15)*100%</f>
        <v>0.7731337316370391</v>
      </c>
      <c r="P15" s="341">
        <v>11</v>
      </c>
      <c r="Q15" s="341">
        <v>0</v>
      </c>
      <c r="R15" s="341">
        <v>0</v>
      </c>
      <c r="S15" s="348">
        <v>0</v>
      </c>
    </row>
    <row r="16" spans="1:19" s="95" customFormat="1" ht="32.25" customHeight="1" thickBot="1">
      <c r="A16" s="105"/>
      <c r="B16" s="383"/>
      <c r="C16" s="106"/>
      <c r="D16" s="111"/>
      <c r="E16" s="111"/>
      <c r="F16" s="111"/>
      <c r="G16" s="111"/>
      <c r="H16" s="111"/>
      <c r="I16" s="107"/>
      <c r="J16" s="107"/>
      <c r="K16" s="554">
        <v>13</v>
      </c>
      <c r="L16" s="108"/>
      <c r="M16" s="112"/>
      <c r="N16" s="109"/>
      <c r="O16" s="110"/>
      <c r="P16" s="107"/>
      <c r="Q16" s="107"/>
      <c r="R16" s="107"/>
      <c r="S16" s="113"/>
    </row>
    <row r="17" spans="1:19" s="49" customFormat="1" ht="30" customHeight="1" thickBot="1">
      <c r="A17" s="845" t="s">
        <v>8</v>
      </c>
      <c r="B17" s="846"/>
      <c r="C17" s="847"/>
      <c r="D17" s="847"/>
      <c r="E17" s="847"/>
      <c r="F17" s="847"/>
      <c r="G17" s="847"/>
      <c r="H17" s="847"/>
      <c r="I17" s="847"/>
      <c r="J17" s="847"/>
      <c r="K17" s="70"/>
      <c r="L17" s="549">
        <f>(L8+L10+L11+L12+L13+L15)</f>
        <v>208882.43</v>
      </c>
      <c r="M17" s="549">
        <f>(M8+M10+M11+M12+M13+M15)</f>
        <v>364815.5</v>
      </c>
      <c r="N17" s="550">
        <f>SUM(N8:N15)</f>
        <v>155933.07</v>
      </c>
      <c r="O17" s="551">
        <f>N17/M17*100%</f>
        <v>0.4274299474665961</v>
      </c>
      <c r="P17" s="53">
        <f>SUM(P8:P16)</f>
        <v>213</v>
      </c>
      <c r="Q17" s="53">
        <f>SUM(Q8:Q15)</f>
        <v>1</v>
      </c>
      <c r="R17" s="53">
        <f>SUM(R8:R8)</f>
        <v>0</v>
      </c>
      <c r="S17" s="552">
        <f>SUM(S8:S8)</f>
        <v>1</v>
      </c>
    </row>
    <row r="18" spans="1:19" s="49" customFormat="1" ht="30" customHeight="1" thickBot="1">
      <c r="A18" s="882" t="s">
        <v>26</v>
      </c>
      <c r="B18" s="883"/>
      <c r="C18" s="883"/>
      <c r="D18" s="883"/>
      <c r="E18" s="883"/>
      <c r="F18" s="883"/>
      <c r="G18" s="883"/>
      <c r="H18" s="883"/>
      <c r="I18" s="883"/>
      <c r="J18" s="883"/>
      <c r="K18" s="884"/>
      <c r="L18" s="843">
        <f>M17-L17</f>
        <v>155933.07</v>
      </c>
      <c r="M18" s="844"/>
      <c r="N18" s="85"/>
      <c r="O18" s="521" t="s">
        <v>24</v>
      </c>
      <c r="P18" s="82">
        <f>P17/6</f>
        <v>35.5</v>
      </c>
      <c r="Q18" s="83">
        <f>Q17/6*100%</f>
        <v>0.16666666666666666</v>
      </c>
      <c r="R18" s="83">
        <v>0</v>
      </c>
      <c r="S18" s="84">
        <v>0.17</v>
      </c>
    </row>
    <row r="19" spans="1:17" s="49" customFormat="1" ht="30" customHeight="1" thickBot="1">
      <c r="A19" s="840" t="s">
        <v>25</v>
      </c>
      <c r="B19" s="841"/>
      <c r="C19" s="841"/>
      <c r="D19" s="841"/>
      <c r="E19" s="841"/>
      <c r="F19" s="841"/>
      <c r="G19" s="841"/>
      <c r="H19" s="841"/>
      <c r="I19" s="841"/>
      <c r="J19" s="841"/>
      <c r="K19" s="881"/>
      <c r="L19" s="867">
        <f>O17</f>
        <v>0.4274299474665961</v>
      </c>
      <c r="M19" s="868"/>
      <c r="N19" s="65"/>
      <c r="O19" s="67"/>
      <c r="P19" s="66"/>
      <c r="Q19" s="86"/>
    </row>
    <row r="20" spans="1:19" ht="30" customHeight="1">
      <c r="A20" s="16"/>
      <c r="B20" s="16"/>
      <c r="C20" s="4"/>
      <c r="D20" s="4"/>
      <c r="E20" s="4"/>
      <c r="F20" s="4"/>
      <c r="G20" s="4"/>
      <c r="H20" s="4"/>
      <c r="I20" s="2"/>
      <c r="J20" s="2"/>
      <c r="K20" s="4"/>
      <c r="L20" s="16"/>
      <c r="M20" s="16"/>
      <c r="N20" s="16"/>
      <c r="O20" s="16"/>
      <c r="P20" s="16"/>
      <c r="Q20" s="16"/>
      <c r="R20" s="16"/>
      <c r="S20" s="16"/>
    </row>
    <row r="21" spans="1:14" ht="30" customHeight="1">
      <c r="A21" s="514" t="s">
        <v>745</v>
      </c>
      <c r="B21" s="89"/>
      <c r="C21" s="38"/>
      <c r="D21" s="38"/>
      <c r="E21" s="6"/>
      <c r="F21" s="6"/>
      <c r="L21" s="87"/>
      <c r="M21" s="87"/>
      <c r="N21" s="88"/>
    </row>
    <row r="22" spans="1:14" ht="30" customHeight="1">
      <c r="A22" s="514" t="s">
        <v>746</v>
      </c>
      <c r="B22" s="89"/>
      <c r="C22" s="38"/>
      <c r="D22" s="38"/>
      <c r="E22" s="6"/>
      <c r="F22" s="1"/>
      <c r="L22" s="89"/>
      <c r="M22" s="89"/>
      <c r="N22" s="90"/>
    </row>
    <row r="23" spans="1:6" ht="30" customHeight="1">
      <c r="A23" s="514" t="s">
        <v>747</v>
      </c>
      <c r="B23" s="89"/>
      <c r="C23" s="38"/>
      <c r="D23" s="38"/>
      <c r="E23" s="8"/>
      <c r="F23" s="8"/>
    </row>
    <row r="24" spans="1:6" ht="30" customHeight="1">
      <c r="A24" s="514" t="s">
        <v>748</v>
      </c>
      <c r="B24" s="89"/>
      <c r="C24" s="38"/>
      <c r="D24" s="38"/>
      <c r="E24" s="8"/>
      <c r="F24" s="8"/>
    </row>
    <row r="25" spans="1:6" ht="30" customHeight="1">
      <c r="A25" s="514" t="s">
        <v>749</v>
      </c>
      <c r="B25" s="89"/>
      <c r="C25" s="38"/>
      <c r="D25" s="38"/>
      <c r="E25" s="8"/>
      <c r="F25" s="8"/>
    </row>
    <row r="26" spans="1:6" ht="30" customHeight="1">
      <c r="A26" s="514" t="s">
        <v>750</v>
      </c>
      <c r="B26" s="89"/>
      <c r="C26" s="38"/>
      <c r="D26" s="38"/>
      <c r="E26" s="1"/>
      <c r="F26" s="9"/>
    </row>
    <row r="27" spans="1:6" ht="30" customHeight="1">
      <c r="A27" s="514" t="s">
        <v>751</v>
      </c>
      <c r="B27" s="89"/>
      <c r="C27" s="38"/>
      <c r="D27" s="38"/>
      <c r="E27" s="1"/>
      <c r="F27" s="1"/>
    </row>
    <row r="28" spans="1:6" ht="30" customHeight="1">
      <c r="A28" s="514" t="s">
        <v>752</v>
      </c>
      <c r="B28" s="89"/>
      <c r="C28" s="38"/>
      <c r="D28" s="38"/>
      <c r="E28" s="1"/>
      <c r="F28" s="1"/>
    </row>
    <row r="29" spans="1:6" ht="30" customHeight="1">
      <c r="A29" s="514"/>
      <c r="B29" s="89"/>
      <c r="C29" s="38"/>
      <c r="D29" s="38"/>
      <c r="E29" s="1"/>
      <c r="F29" s="1"/>
    </row>
    <row r="30" spans="1:6" ht="30" customHeight="1">
      <c r="A30" s="515" t="s">
        <v>753</v>
      </c>
      <c r="B30" s="89"/>
      <c r="C30" s="38"/>
      <c r="D30" s="38"/>
      <c r="E30" s="1"/>
      <c r="F30" s="1"/>
    </row>
  </sheetData>
  <sheetProtection/>
  <mergeCells count="19">
    <mergeCell ref="A1:S1"/>
    <mergeCell ref="A2:S2"/>
    <mergeCell ref="A3:S3"/>
    <mergeCell ref="A4:S4"/>
    <mergeCell ref="A18:K18"/>
    <mergeCell ref="A9:A11"/>
    <mergeCell ref="C9:C11"/>
    <mergeCell ref="F9:F11"/>
    <mergeCell ref="G9:G11"/>
    <mergeCell ref="L19:M19"/>
    <mergeCell ref="I9:I11"/>
    <mergeCell ref="J9:J11"/>
    <mergeCell ref="D9:D11"/>
    <mergeCell ref="B9:B11"/>
    <mergeCell ref="P9:P11"/>
    <mergeCell ref="A19:K19"/>
    <mergeCell ref="A17:J17"/>
    <mergeCell ref="E9:E11"/>
    <mergeCell ref="L18:M18"/>
  </mergeCells>
  <printOptions horizontalCentered="1"/>
  <pageMargins left="0.5905511811023623" right="0.5905511811023623" top="1.5748031496062993" bottom="0.3937007874015748" header="0.5118110236220472" footer="0.5118110236220472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65"/>
  <sheetViews>
    <sheetView showGridLines="0" zoomScale="75" zoomScaleNormal="75" zoomScalePageLayoutView="50" workbookViewId="0" topLeftCell="D121">
      <selection activeCell="T17" sqref="T17:T18"/>
    </sheetView>
  </sheetViews>
  <sheetFormatPr defaultColWidth="14.8515625" defaultRowHeight="30" customHeight="1"/>
  <cols>
    <col min="1" max="1" width="16.7109375" style="166" customWidth="1"/>
    <col min="2" max="2" width="15.421875" style="166" bestFit="1" customWidth="1"/>
    <col min="3" max="3" width="17.421875" style="117" bestFit="1" customWidth="1"/>
    <col min="4" max="4" width="77.8515625" style="117" bestFit="1" customWidth="1"/>
    <col min="5" max="5" width="18.421875" style="117" customWidth="1"/>
    <col min="6" max="6" width="13.00390625" style="117" bestFit="1" customWidth="1"/>
    <col min="7" max="7" width="14.421875" style="117" customWidth="1"/>
    <col min="8" max="8" width="83.28125" style="117" bestFit="1" customWidth="1"/>
    <col min="9" max="9" width="14.8515625" style="117" bestFit="1" customWidth="1"/>
    <col min="10" max="10" width="19.140625" style="117" customWidth="1"/>
    <col min="11" max="11" width="12.7109375" style="117" customWidth="1"/>
    <col min="12" max="12" width="17.28125" style="166" customWidth="1"/>
    <col min="13" max="14" width="21.8515625" style="167" bestFit="1" customWidth="1"/>
    <col min="15" max="15" width="24.7109375" style="117" bestFit="1" customWidth="1"/>
    <col min="16" max="16" width="16.28125" style="117" customWidth="1"/>
    <col min="17" max="17" width="12.00390625" style="117" customWidth="1"/>
    <col min="18" max="18" width="11.7109375" style="117" customWidth="1"/>
    <col min="19" max="19" width="12.140625" style="117" bestFit="1" customWidth="1"/>
    <col min="20" max="20" width="19.140625" style="117" customWidth="1"/>
    <col min="21" max="21" width="20.8515625" style="117" customWidth="1"/>
    <col min="22" max="22" width="16.7109375" style="117" customWidth="1"/>
    <col min="23" max="23" width="23.00390625" style="117" bestFit="1" customWidth="1"/>
    <col min="24" max="24" width="15.8515625" style="166" bestFit="1" customWidth="1"/>
    <col min="25" max="16384" width="14.8515625" style="165" customWidth="1"/>
  </cols>
  <sheetData>
    <row r="1" spans="1:24" ht="30" customHeight="1">
      <c r="A1" s="834" t="s">
        <v>21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</row>
    <row r="2" spans="1:24" ht="30" customHeight="1">
      <c r="A2" s="834" t="s">
        <v>22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</row>
    <row r="3" spans="1:24" ht="30" customHeight="1">
      <c r="A3" s="834" t="s">
        <v>57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</row>
    <row r="4" spans="1:24" ht="30" customHeight="1">
      <c r="A4" s="834" t="s">
        <v>31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</row>
    <row r="5" spans="3:11" ht="30" customHeight="1" thickBot="1">
      <c r="C5" s="166"/>
      <c r="D5" s="166"/>
      <c r="E5" s="166"/>
      <c r="F5" s="166"/>
      <c r="G5" s="166"/>
      <c r="H5" s="166"/>
      <c r="I5" s="166"/>
      <c r="J5" s="166"/>
      <c r="K5" s="166"/>
    </row>
    <row r="6" spans="1:24" ht="60">
      <c r="A6" s="384" t="s">
        <v>38</v>
      </c>
      <c r="B6" s="385" t="s">
        <v>492</v>
      </c>
      <c r="C6" s="386" t="s">
        <v>493</v>
      </c>
      <c r="D6" s="386" t="s">
        <v>2</v>
      </c>
      <c r="E6" s="386" t="s">
        <v>494</v>
      </c>
      <c r="F6" s="386" t="s">
        <v>495</v>
      </c>
      <c r="G6" s="386" t="s">
        <v>496</v>
      </c>
      <c r="H6" s="387" t="s">
        <v>3</v>
      </c>
      <c r="I6" s="135" t="s">
        <v>10</v>
      </c>
      <c r="J6" s="135" t="s">
        <v>5</v>
      </c>
      <c r="K6" s="174" t="s">
        <v>51</v>
      </c>
      <c r="L6" s="135" t="s">
        <v>39</v>
      </c>
      <c r="M6" s="137" t="s">
        <v>37</v>
      </c>
      <c r="N6" s="137" t="s">
        <v>9</v>
      </c>
      <c r="O6" s="136" t="s">
        <v>0</v>
      </c>
      <c r="P6" s="136" t="s">
        <v>19</v>
      </c>
      <c r="Q6" s="136" t="s">
        <v>13</v>
      </c>
      <c r="R6" s="136" t="s">
        <v>14</v>
      </c>
      <c r="S6" s="136" t="s">
        <v>16</v>
      </c>
      <c r="T6" s="1010" t="s">
        <v>15</v>
      </c>
      <c r="U6" s="1010" t="s">
        <v>29</v>
      </c>
      <c r="V6" s="1010" t="s">
        <v>30</v>
      </c>
      <c r="W6" s="1010" t="s">
        <v>28</v>
      </c>
      <c r="X6" s="1010" t="s">
        <v>48</v>
      </c>
    </row>
    <row r="7" spans="1:24" s="4" customFormat="1" ht="25.5" customHeight="1">
      <c r="A7" s="812" t="s">
        <v>1031</v>
      </c>
      <c r="B7" s="812" t="s">
        <v>1032</v>
      </c>
      <c r="C7" s="812" t="s">
        <v>1033</v>
      </c>
      <c r="D7" s="812" t="s">
        <v>1034</v>
      </c>
      <c r="E7" s="812" t="s">
        <v>1035</v>
      </c>
      <c r="F7" s="812" t="s">
        <v>1036</v>
      </c>
      <c r="G7" s="812" t="s">
        <v>1037</v>
      </c>
      <c r="H7" s="812" t="s">
        <v>1038</v>
      </c>
      <c r="I7" s="805"/>
      <c r="J7" s="805"/>
      <c r="K7" s="813"/>
      <c r="L7" s="814"/>
      <c r="M7" s="814"/>
      <c r="N7" s="814"/>
      <c r="O7" s="814"/>
      <c r="P7" s="814"/>
      <c r="Q7" s="814"/>
      <c r="R7" s="814"/>
      <c r="S7" s="815"/>
      <c r="T7" s="30"/>
      <c r="U7" s="30"/>
      <c r="V7" s="30"/>
      <c r="W7" s="30"/>
      <c r="X7" s="30"/>
    </row>
    <row r="8" spans="1:24" ht="30" customHeight="1">
      <c r="A8" s="202" t="s">
        <v>589</v>
      </c>
      <c r="B8" s="202"/>
      <c r="C8" s="203" t="s">
        <v>590</v>
      </c>
      <c r="D8" s="201" t="s">
        <v>591</v>
      </c>
      <c r="E8" s="389" t="s">
        <v>514</v>
      </c>
      <c r="F8" s="389" t="s">
        <v>505</v>
      </c>
      <c r="G8" s="389" t="s">
        <v>506</v>
      </c>
      <c r="H8" s="204" t="s">
        <v>592</v>
      </c>
      <c r="I8" s="203">
        <v>29049</v>
      </c>
      <c r="J8" s="203" t="s">
        <v>593</v>
      </c>
      <c r="K8" s="203" t="s">
        <v>69</v>
      </c>
      <c r="L8" s="184">
        <v>1</v>
      </c>
      <c r="M8" s="119">
        <v>548982.12</v>
      </c>
      <c r="N8" s="262">
        <v>552504.48</v>
      </c>
      <c r="O8" s="114">
        <v>3522.36</v>
      </c>
      <c r="P8" s="265">
        <v>0.0064</v>
      </c>
      <c r="Q8" s="264" t="s">
        <v>594</v>
      </c>
      <c r="R8" s="199">
        <v>2</v>
      </c>
      <c r="S8" s="200">
        <v>0</v>
      </c>
      <c r="T8" s="199">
        <v>3</v>
      </c>
      <c r="U8" s="124">
        <v>646695.72</v>
      </c>
      <c r="V8" s="74">
        <v>0.1511</v>
      </c>
      <c r="W8" s="124">
        <v>494030.94</v>
      </c>
      <c r="X8" s="159">
        <v>42240</v>
      </c>
    </row>
    <row r="9" spans="1:24" ht="30" customHeight="1">
      <c r="A9" s="194" t="s">
        <v>402</v>
      </c>
      <c r="B9" s="280"/>
      <c r="C9" s="203" t="s">
        <v>403</v>
      </c>
      <c r="D9" s="118" t="s">
        <v>404</v>
      </c>
      <c r="E9" s="389" t="s">
        <v>805</v>
      </c>
      <c r="F9" s="389" t="s">
        <v>505</v>
      </c>
      <c r="G9" s="389" t="s">
        <v>506</v>
      </c>
      <c r="H9" s="204" t="s">
        <v>405</v>
      </c>
      <c r="I9" s="203">
        <v>29710</v>
      </c>
      <c r="J9" s="203" t="s">
        <v>103</v>
      </c>
      <c r="K9" s="203" t="s">
        <v>69</v>
      </c>
      <c r="L9" s="184">
        <v>1</v>
      </c>
      <c r="M9" s="119">
        <v>386000</v>
      </c>
      <c r="N9" s="138">
        <v>1103771.02</v>
      </c>
      <c r="O9" s="114">
        <f>N9-M9</f>
        <v>717771.02</v>
      </c>
      <c r="P9" s="265">
        <f>O9/N9*100%</f>
        <v>0.6502897856477515</v>
      </c>
      <c r="Q9" s="264" t="s">
        <v>406</v>
      </c>
      <c r="R9" s="199">
        <v>2</v>
      </c>
      <c r="S9" s="200">
        <v>2</v>
      </c>
      <c r="T9" s="199">
        <v>12</v>
      </c>
      <c r="U9" s="124">
        <v>457800</v>
      </c>
      <c r="V9" s="74">
        <f>(U9-M9)/U9*100%</f>
        <v>0.15683704674530363</v>
      </c>
      <c r="W9" s="138">
        <v>1103771.02</v>
      </c>
      <c r="X9" s="159">
        <v>42191</v>
      </c>
    </row>
    <row r="10" spans="1:24" ht="30" customHeight="1">
      <c r="A10" s="202" t="s">
        <v>77</v>
      </c>
      <c r="B10" s="202"/>
      <c r="C10" s="203" t="s">
        <v>78</v>
      </c>
      <c r="D10" s="201" t="s">
        <v>80</v>
      </c>
      <c r="E10" s="389" t="s">
        <v>514</v>
      </c>
      <c r="F10" s="389" t="s">
        <v>505</v>
      </c>
      <c r="G10" s="389" t="s">
        <v>506</v>
      </c>
      <c r="H10" s="204" t="s">
        <v>81</v>
      </c>
      <c r="I10" s="203">
        <v>28411</v>
      </c>
      <c r="J10" s="203" t="s">
        <v>79</v>
      </c>
      <c r="K10" s="203" t="s">
        <v>69</v>
      </c>
      <c r="L10" s="184">
        <v>1</v>
      </c>
      <c r="M10" s="119">
        <v>23000</v>
      </c>
      <c r="N10" s="262">
        <v>23000</v>
      </c>
      <c r="O10" s="114">
        <v>0</v>
      </c>
      <c r="P10" s="265">
        <v>0</v>
      </c>
      <c r="Q10" s="264" t="s">
        <v>82</v>
      </c>
      <c r="R10" s="199">
        <v>0</v>
      </c>
      <c r="S10" s="200">
        <v>0</v>
      </c>
      <c r="T10" s="199">
        <v>0</v>
      </c>
      <c r="U10" s="124">
        <v>36000</v>
      </c>
      <c r="V10" s="74">
        <f aca="true" t="shared" si="0" ref="V10:V20">(U10-M10)/U10*100%</f>
        <v>0.3611111111111111</v>
      </c>
      <c r="W10" s="124">
        <v>23000</v>
      </c>
      <c r="X10" s="159">
        <v>42030</v>
      </c>
    </row>
    <row r="11" spans="1:24" ht="30" customHeight="1">
      <c r="A11" s="202" t="s">
        <v>101</v>
      </c>
      <c r="B11" s="202"/>
      <c r="C11" s="203" t="s">
        <v>102</v>
      </c>
      <c r="D11" s="205" t="s">
        <v>104</v>
      </c>
      <c r="E11" s="402" t="s">
        <v>514</v>
      </c>
      <c r="F11" s="389" t="s">
        <v>505</v>
      </c>
      <c r="G11" s="402" t="s">
        <v>506</v>
      </c>
      <c r="H11" s="204" t="s">
        <v>113</v>
      </c>
      <c r="I11" s="203">
        <v>30151</v>
      </c>
      <c r="J11" s="203" t="s">
        <v>103</v>
      </c>
      <c r="K11" s="203" t="s">
        <v>69</v>
      </c>
      <c r="L11" s="184">
        <v>1</v>
      </c>
      <c r="M11" s="119">
        <v>342333.4</v>
      </c>
      <c r="N11" s="262">
        <v>1303854.52</v>
      </c>
      <c r="O11" s="114">
        <f>(N11-M11)</f>
        <v>961521.12</v>
      </c>
      <c r="P11" s="206">
        <f>(O11/N11)*100%</f>
        <v>0.7374450947180825</v>
      </c>
      <c r="Q11" s="267">
        <v>33</v>
      </c>
      <c r="R11" s="199">
        <v>3</v>
      </c>
      <c r="S11" s="200">
        <v>0</v>
      </c>
      <c r="T11" s="199">
        <v>0</v>
      </c>
      <c r="U11" s="124">
        <v>912758.24</v>
      </c>
      <c r="V11" s="74">
        <f t="shared" si="0"/>
        <v>0.6249462508276014</v>
      </c>
      <c r="W11" s="124">
        <v>1080614</v>
      </c>
      <c r="X11" s="159">
        <v>42044</v>
      </c>
    </row>
    <row r="12" spans="1:24" ht="30" customHeight="1">
      <c r="A12" s="202" t="s">
        <v>83</v>
      </c>
      <c r="B12" s="202"/>
      <c r="C12" s="203" t="s">
        <v>84</v>
      </c>
      <c r="D12" s="201" t="s">
        <v>86</v>
      </c>
      <c r="E12" s="389" t="s">
        <v>514</v>
      </c>
      <c r="F12" s="389" t="s">
        <v>505</v>
      </c>
      <c r="G12" s="389" t="s">
        <v>506</v>
      </c>
      <c r="H12" s="204" t="s">
        <v>87</v>
      </c>
      <c r="I12" s="203">
        <v>30158</v>
      </c>
      <c r="J12" s="203" t="s">
        <v>85</v>
      </c>
      <c r="K12" s="203" t="s">
        <v>69</v>
      </c>
      <c r="L12" s="184">
        <v>1</v>
      </c>
      <c r="M12" s="119">
        <v>475200</v>
      </c>
      <c r="N12" s="262">
        <v>678216</v>
      </c>
      <c r="O12" s="114">
        <v>203016</v>
      </c>
      <c r="P12" s="265">
        <v>0.2993</v>
      </c>
      <c r="Q12" s="264" t="s">
        <v>88</v>
      </c>
      <c r="R12" s="199">
        <v>0</v>
      </c>
      <c r="S12" s="200">
        <v>0</v>
      </c>
      <c r="T12" s="199">
        <v>0</v>
      </c>
      <c r="U12" s="124">
        <v>607200</v>
      </c>
      <c r="V12" s="74">
        <f t="shared" si="0"/>
        <v>0.21739130434782608</v>
      </c>
      <c r="W12" s="124">
        <v>607200</v>
      </c>
      <c r="X12" s="159">
        <v>42030</v>
      </c>
    </row>
    <row r="13" spans="1:24" ht="30" customHeight="1">
      <c r="A13" s="202" t="s">
        <v>71</v>
      </c>
      <c r="B13" s="202"/>
      <c r="C13" s="203" t="s">
        <v>72</v>
      </c>
      <c r="D13" s="201" t="s">
        <v>74</v>
      </c>
      <c r="E13" s="389" t="s">
        <v>514</v>
      </c>
      <c r="F13" s="389" t="s">
        <v>505</v>
      </c>
      <c r="G13" s="389" t="s">
        <v>506</v>
      </c>
      <c r="H13" s="204" t="s">
        <v>75</v>
      </c>
      <c r="I13" s="203">
        <v>30369</v>
      </c>
      <c r="J13" s="203" t="s">
        <v>73</v>
      </c>
      <c r="K13" s="203" t="s">
        <v>69</v>
      </c>
      <c r="L13" s="184">
        <v>1</v>
      </c>
      <c r="M13" s="119">
        <v>304978.5</v>
      </c>
      <c r="N13" s="262">
        <v>651108</v>
      </c>
      <c r="O13" s="114">
        <v>346129.5</v>
      </c>
      <c r="P13" s="265">
        <v>0.5316</v>
      </c>
      <c r="Q13" s="264" t="s">
        <v>76</v>
      </c>
      <c r="R13" s="199">
        <v>0</v>
      </c>
      <c r="S13" s="200">
        <v>0</v>
      </c>
      <c r="T13" s="199">
        <v>0</v>
      </c>
      <c r="U13" s="124">
        <v>391500</v>
      </c>
      <c r="V13" s="74">
        <f t="shared" si="0"/>
        <v>0.221</v>
      </c>
      <c r="W13" s="124">
        <v>387324</v>
      </c>
      <c r="X13" s="159">
        <v>42030</v>
      </c>
    </row>
    <row r="14" spans="1:24" ht="30" customHeight="1">
      <c r="A14" s="202" t="s">
        <v>60</v>
      </c>
      <c r="B14" s="202" t="s">
        <v>547</v>
      </c>
      <c r="C14" s="203" t="s">
        <v>124</v>
      </c>
      <c r="D14" s="201" t="s">
        <v>123</v>
      </c>
      <c r="E14" s="389" t="s">
        <v>514</v>
      </c>
      <c r="F14" s="389" t="s">
        <v>505</v>
      </c>
      <c r="G14" s="389" t="s">
        <v>506</v>
      </c>
      <c r="H14" s="204" t="s">
        <v>125</v>
      </c>
      <c r="I14" s="161">
        <v>30188</v>
      </c>
      <c r="J14" s="203" t="s">
        <v>122</v>
      </c>
      <c r="K14" s="203" t="s">
        <v>69</v>
      </c>
      <c r="L14" s="164">
        <v>1</v>
      </c>
      <c r="M14" s="119">
        <v>70000</v>
      </c>
      <c r="N14" s="262">
        <v>100000</v>
      </c>
      <c r="O14" s="114">
        <f aca="true" t="shared" si="1" ref="O14:O45">N14-M14</f>
        <v>30000</v>
      </c>
      <c r="P14" s="265">
        <f aca="true" t="shared" si="2" ref="P14:P45">O14/N14*100%</f>
        <v>0.3</v>
      </c>
      <c r="Q14" s="264" t="s">
        <v>153</v>
      </c>
      <c r="R14" s="162">
        <v>0</v>
      </c>
      <c r="S14" s="163">
        <v>0</v>
      </c>
      <c r="T14" s="162">
        <v>1</v>
      </c>
      <c r="U14" s="124">
        <v>99000</v>
      </c>
      <c r="V14" s="74">
        <f t="shared" si="0"/>
        <v>0.29292929292929293</v>
      </c>
      <c r="W14" s="124">
        <v>63000</v>
      </c>
      <c r="X14" s="159">
        <v>42054</v>
      </c>
    </row>
    <row r="15" spans="1:24" ht="30" customHeight="1">
      <c r="A15" s="202" t="s">
        <v>90</v>
      </c>
      <c r="B15" s="202" t="s">
        <v>548</v>
      </c>
      <c r="C15" s="203" t="s">
        <v>132</v>
      </c>
      <c r="D15" s="201" t="s">
        <v>133</v>
      </c>
      <c r="E15" s="389" t="s">
        <v>514</v>
      </c>
      <c r="F15" s="389" t="s">
        <v>505</v>
      </c>
      <c r="G15" s="389" t="s">
        <v>506</v>
      </c>
      <c r="H15" s="204" t="s">
        <v>134</v>
      </c>
      <c r="I15" s="185">
        <v>30214</v>
      </c>
      <c r="J15" s="203" t="s">
        <v>68</v>
      </c>
      <c r="K15" s="203" t="s">
        <v>62</v>
      </c>
      <c r="L15" s="184">
        <v>1</v>
      </c>
      <c r="M15" s="119">
        <v>15000</v>
      </c>
      <c r="N15" s="262">
        <v>16500</v>
      </c>
      <c r="O15" s="114">
        <f t="shared" si="1"/>
        <v>1500</v>
      </c>
      <c r="P15" s="265">
        <f t="shared" si="2"/>
        <v>0.09090909090909091</v>
      </c>
      <c r="Q15" s="264" t="s">
        <v>135</v>
      </c>
      <c r="R15" s="182">
        <v>0</v>
      </c>
      <c r="S15" s="183">
        <v>0</v>
      </c>
      <c r="T15" s="182">
        <v>0</v>
      </c>
      <c r="U15" s="124">
        <v>16250</v>
      </c>
      <c r="V15" s="74">
        <f t="shared" si="0"/>
        <v>0.07692307692307693</v>
      </c>
      <c r="W15" s="124">
        <v>13750</v>
      </c>
      <c r="X15" s="159">
        <v>42065</v>
      </c>
    </row>
    <row r="16" spans="1:24" ht="30" customHeight="1">
      <c r="A16" s="202" t="s">
        <v>89</v>
      </c>
      <c r="B16" s="202" t="s">
        <v>548</v>
      </c>
      <c r="C16" s="203" t="s">
        <v>136</v>
      </c>
      <c r="D16" s="201" t="s">
        <v>137</v>
      </c>
      <c r="E16" s="389" t="s">
        <v>514</v>
      </c>
      <c r="F16" s="389" t="s">
        <v>505</v>
      </c>
      <c r="G16" s="389" t="s">
        <v>506</v>
      </c>
      <c r="H16" s="204" t="s">
        <v>138</v>
      </c>
      <c r="I16" s="161">
        <v>30284</v>
      </c>
      <c r="J16" s="203" t="s">
        <v>61</v>
      </c>
      <c r="K16" s="203" t="s">
        <v>62</v>
      </c>
      <c r="L16" s="164">
        <v>1</v>
      </c>
      <c r="M16" s="119">
        <v>5940</v>
      </c>
      <c r="N16" s="262">
        <v>12253.5</v>
      </c>
      <c r="O16" s="114">
        <f t="shared" si="1"/>
        <v>6313.5</v>
      </c>
      <c r="P16" s="265">
        <f t="shared" si="2"/>
        <v>0.5152405435181785</v>
      </c>
      <c r="Q16" s="264" t="s">
        <v>139</v>
      </c>
      <c r="R16" s="162">
        <v>0</v>
      </c>
      <c r="S16" s="163">
        <v>0</v>
      </c>
      <c r="T16" s="162">
        <v>0</v>
      </c>
      <c r="U16" s="124">
        <v>6000</v>
      </c>
      <c r="V16" s="74">
        <f t="shared" si="0"/>
        <v>0.01</v>
      </c>
      <c r="W16" s="124">
        <v>9811</v>
      </c>
      <c r="X16" s="159">
        <v>42067</v>
      </c>
    </row>
    <row r="17" spans="1:24" ht="30" customHeight="1">
      <c r="A17" s="891" t="s">
        <v>93</v>
      </c>
      <c r="B17" s="891" t="s">
        <v>548</v>
      </c>
      <c r="C17" s="897" t="s">
        <v>146</v>
      </c>
      <c r="D17" s="903" t="s">
        <v>148</v>
      </c>
      <c r="E17" s="900" t="s">
        <v>504</v>
      </c>
      <c r="F17" s="900" t="s">
        <v>505</v>
      </c>
      <c r="G17" s="900" t="s">
        <v>506</v>
      </c>
      <c r="H17" s="940" t="s">
        <v>152</v>
      </c>
      <c r="I17" s="897">
        <v>30355</v>
      </c>
      <c r="J17" s="897" t="s">
        <v>147</v>
      </c>
      <c r="K17" s="897" t="s">
        <v>62</v>
      </c>
      <c r="L17" s="924">
        <v>2</v>
      </c>
      <c r="M17" s="119">
        <v>8400</v>
      </c>
      <c r="N17" s="262">
        <v>9510</v>
      </c>
      <c r="O17" s="114">
        <f t="shared" si="1"/>
        <v>1110</v>
      </c>
      <c r="P17" s="265">
        <f t="shared" si="2"/>
        <v>0.1167192429022082</v>
      </c>
      <c r="Q17" s="942" t="s">
        <v>149</v>
      </c>
      <c r="R17" s="924">
        <v>0</v>
      </c>
      <c r="S17" s="909">
        <v>0</v>
      </c>
      <c r="T17" s="906">
        <v>0</v>
      </c>
      <c r="U17" s="944">
        <v>12240</v>
      </c>
      <c r="V17" s="946">
        <f t="shared" si="0"/>
        <v>0.3137254901960784</v>
      </c>
      <c r="W17" s="124">
        <v>8400</v>
      </c>
      <c r="X17" s="920">
        <v>42073</v>
      </c>
    </row>
    <row r="18" spans="1:24" ht="30" customHeight="1">
      <c r="A18" s="893"/>
      <c r="B18" s="893"/>
      <c r="C18" s="899"/>
      <c r="D18" s="905"/>
      <c r="E18" s="902"/>
      <c r="F18" s="902"/>
      <c r="G18" s="902"/>
      <c r="H18" s="941"/>
      <c r="I18" s="899"/>
      <c r="J18" s="899"/>
      <c r="K18" s="899"/>
      <c r="L18" s="926"/>
      <c r="M18" s="119">
        <v>5160</v>
      </c>
      <c r="N18" s="262">
        <v>10470</v>
      </c>
      <c r="O18" s="114">
        <f t="shared" si="1"/>
        <v>5310</v>
      </c>
      <c r="P18" s="265">
        <f t="shared" si="2"/>
        <v>0.5071633237822349</v>
      </c>
      <c r="Q18" s="943"/>
      <c r="R18" s="926"/>
      <c r="S18" s="911"/>
      <c r="T18" s="908"/>
      <c r="U18" s="945"/>
      <c r="V18" s="947"/>
      <c r="W18" s="124">
        <v>10200</v>
      </c>
      <c r="X18" s="921"/>
    </row>
    <row r="19" spans="1:24" ht="30" customHeight="1">
      <c r="A19" s="891" t="s">
        <v>65</v>
      </c>
      <c r="B19" s="891" t="s">
        <v>548</v>
      </c>
      <c r="C19" s="897" t="s">
        <v>182</v>
      </c>
      <c r="D19" s="903" t="s">
        <v>183</v>
      </c>
      <c r="E19" s="900" t="s">
        <v>504</v>
      </c>
      <c r="F19" s="900" t="s">
        <v>505</v>
      </c>
      <c r="G19" s="900" t="s">
        <v>506</v>
      </c>
      <c r="H19" s="368" t="s">
        <v>184</v>
      </c>
      <c r="I19" s="897">
        <v>30240</v>
      </c>
      <c r="J19" s="897" t="s">
        <v>61</v>
      </c>
      <c r="K19" s="897" t="s">
        <v>62</v>
      </c>
      <c r="L19" s="924">
        <v>9</v>
      </c>
      <c r="M19" s="119">
        <v>19470.66</v>
      </c>
      <c r="N19" s="262">
        <v>29629.48</v>
      </c>
      <c r="O19" s="114">
        <f t="shared" si="1"/>
        <v>10158.82</v>
      </c>
      <c r="P19" s="265">
        <f t="shared" si="2"/>
        <v>0.3428619064526276</v>
      </c>
      <c r="Q19" s="942" t="s">
        <v>186</v>
      </c>
      <c r="R19" s="924">
        <v>0</v>
      </c>
      <c r="S19" s="909">
        <v>0</v>
      </c>
      <c r="T19" s="906">
        <v>1</v>
      </c>
      <c r="U19" s="210">
        <v>21145.6</v>
      </c>
      <c r="V19" s="211">
        <f t="shared" si="0"/>
        <v>0.07920985926150115</v>
      </c>
      <c r="W19" s="124">
        <v>9860.17</v>
      </c>
      <c r="X19" s="920">
        <v>42088</v>
      </c>
    </row>
    <row r="20" spans="1:24" ht="30" customHeight="1">
      <c r="A20" s="893"/>
      <c r="B20" s="893"/>
      <c r="C20" s="899"/>
      <c r="D20" s="905"/>
      <c r="E20" s="902"/>
      <c r="F20" s="902"/>
      <c r="G20" s="902"/>
      <c r="H20" s="204" t="s">
        <v>185</v>
      </c>
      <c r="I20" s="899"/>
      <c r="J20" s="899"/>
      <c r="K20" s="899"/>
      <c r="L20" s="926"/>
      <c r="M20" s="119">
        <v>4095</v>
      </c>
      <c r="N20" s="262">
        <v>5459.44</v>
      </c>
      <c r="O20" s="114">
        <f t="shared" si="1"/>
        <v>1364.4399999999996</v>
      </c>
      <c r="P20" s="265">
        <f t="shared" si="2"/>
        <v>0.24992306903272124</v>
      </c>
      <c r="Q20" s="943"/>
      <c r="R20" s="926"/>
      <c r="S20" s="911"/>
      <c r="T20" s="908"/>
      <c r="U20" s="124">
        <v>4095</v>
      </c>
      <c r="V20" s="74">
        <f t="shared" si="0"/>
        <v>0</v>
      </c>
      <c r="W20" s="124">
        <v>3333</v>
      </c>
      <c r="X20" s="921"/>
    </row>
    <row r="21" spans="1:24" ht="30" customHeight="1">
      <c r="A21" s="891" t="s">
        <v>105</v>
      </c>
      <c r="B21" s="891" t="s">
        <v>548</v>
      </c>
      <c r="C21" s="897" t="s">
        <v>173</v>
      </c>
      <c r="D21" s="903" t="s">
        <v>175</v>
      </c>
      <c r="E21" s="900" t="s">
        <v>504</v>
      </c>
      <c r="F21" s="900" t="s">
        <v>505</v>
      </c>
      <c r="G21" s="900" t="s">
        <v>506</v>
      </c>
      <c r="H21" s="204" t="s">
        <v>176</v>
      </c>
      <c r="I21" s="897">
        <v>30193</v>
      </c>
      <c r="J21" s="897" t="s">
        <v>174</v>
      </c>
      <c r="K21" s="897" t="s">
        <v>69</v>
      </c>
      <c r="L21" s="177">
        <v>1</v>
      </c>
      <c r="M21" s="119">
        <v>630000</v>
      </c>
      <c r="N21" s="262">
        <v>1099503</v>
      </c>
      <c r="O21" s="114">
        <f t="shared" si="1"/>
        <v>469503</v>
      </c>
      <c r="P21" s="265">
        <f t="shared" si="2"/>
        <v>0.427013841708481</v>
      </c>
      <c r="Q21" s="264" t="s">
        <v>153</v>
      </c>
      <c r="R21" s="175">
        <v>0</v>
      </c>
      <c r="S21" s="176">
        <v>0</v>
      </c>
      <c r="T21" s="175">
        <v>0</v>
      </c>
      <c r="U21" s="124">
        <v>630000</v>
      </c>
      <c r="V21" s="74">
        <f aca="true" t="shared" si="3" ref="V21:V87">(U21-M21)/U21*100%</f>
        <v>0</v>
      </c>
      <c r="W21" s="124">
        <v>650</v>
      </c>
      <c r="X21" s="159">
        <v>42087</v>
      </c>
    </row>
    <row r="22" spans="1:24" ht="30" customHeight="1">
      <c r="A22" s="892"/>
      <c r="B22" s="892"/>
      <c r="C22" s="898"/>
      <c r="D22" s="904"/>
      <c r="E22" s="901"/>
      <c r="F22" s="901"/>
      <c r="G22" s="901"/>
      <c r="H22" s="204" t="s">
        <v>177</v>
      </c>
      <c r="I22" s="898"/>
      <c r="J22" s="898"/>
      <c r="K22" s="898"/>
      <c r="L22" s="184">
        <v>4</v>
      </c>
      <c r="M22" s="119">
        <v>284800</v>
      </c>
      <c r="N22" s="262">
        <v>613951.6</v>
      </c>
      <c r="O22" s="114">
        <f t="shared" si="1"/>
        <v>329151.6</v>
      </c>
      <c r="P22" s="265">
        <f t="shared" si="2"/>
        <v>0.5361197853381277</v>
      </c>
      <c r="Q22" s="264" t="s">
        <v>153</v>
      </c>
      <c r="R22" s="182">
        <v>0</v>
      </c>
      <c r="S22" s="183">
        <v>0</v>
      </c>
      <c r="T22" s="182">
        <v>0</v>
      </c>
      <c r="U22" s="124">
        <v>336000</v>
      </c>
      <c r="V22" s="74">
        <f t="shared" si="3"/>
        <v>0.1523809523809524</v>
      </c>
      <c r="W22" s="124">
        <v>488800</v>
      </c>
      <c r="X22" s="159">
        <v>42087</v>
      </c>
    </row>
    <row r="23" spans="1:24" ht="30" customHeight="1">
      <c r="A23" s="893"/>
      <c r="B23" s="893"/>
      <c r="C23" s="899"/>
      <c r="D23" s="905"/>
      <c r="E23" s="902"/>
      <c r="F23" s="902"/>
      <c r="G23" s="902"/>
      <c r="H23" s="204" t="s">
        <v>754</v>
      </c>
      <c r="I23" s="899"/>
      <c r="J23" s="899"/>
      <c r="K23" s="899"/>
      <c r="L23" s="181">
        <v>1</v>
      </c>
      <c r="M23" s="119">
        <v>45084</v>
      </c>
      <c r="N23" s="262">
        <v>136066</v>
      </c>
      <c r="O23" s="114">
        <f t="shared" si="1"/>
        <v>90982</v>
      </c>
      <c r="P23" s="265">
        <f t="shared" si="2"/>
        <v>0.6686607969661782</v>
      </c>
      <c r="Q23" s="264" t="s">
        <v>153</v>
      </c>
      <c r="R23" s="179">
        <v>0</v>
      </c>
      <c r="S23" s="180">
        <v>0</v>
      </c>
      <c r="T23" s="179">
        <v>0</v>
      </c>
      <c r="U23" s="124">
        <v>70000</v>
      </c>
      <c r="V23" s="74">
        <f t="shared" si="3"/>
        <v>0.3559428571428571</v>
      </c>
      <c r="W23" s="124">
        <v>82400</v>
      </c>
      <c r="X23" s="159">
        <v>42087</v>
      </c>
    </row>
    <row r="24" spans="1:24" ht="30" customHeight="1">
      <c r="A24" s="202" t="s">
        <v>98</v>
      </c>
      <c r="B24" s="202" t="s">
        <v>549</v>
      </c>
      <c r="C24" s="203" t="s">
        <v>187</v>
      </c>
      <c r="D24" s="201" t="s">
        <v>190</v>
      </c>
      <c r="E24" s="389" t="s">
        <v>514</v>
      </c>
      <c r="F24" s="389" t="s">
        <v>505</v>
      </c>
      <c r="G24" s="389" t="s">
        <v>506</v>
      </c>
      <c r="H24" s="204" t="s">
        <v>191</v>
      </c>
      <c r="I24" s="178">
        <v>30607</v>
      </c>
      <c r="J24" s="203" t="s">
        <v>188</v>
      </c>
      <c r="K24" s="203" t="s">
        <v>189</v>
      </c>
      <c r="L24" s="181">
        <v>1</v>
      </c>
      <c r="M24" s="119">
        <v>19500</v>
      </c>
      <c r="N24" s="262">
        <v>28600</v>
      </c>
      <c r="O24" s="114">
        <f t="shared" si="1"/>
        <v>9100</v>
      </c>
      <c r="P24" s="265">
        <f t="shared" si="2"/>
        <v>0.3181818181818182</v>
      </c>
      <c r="Q24" s="264" t="s">
        <v>88</v>
      </c>
      <c r="R24" s="179">
        <v>0</v>
      </c>
      <c r="S24" s="180">
        <v>0</v>
      </c>
      <c r="T24" s="179">
        <v>0</v>
      </c>
      <c r="U24" s="124">
        <v>30000</v>
      </c>
      <c r="V24" s="74">
        <f t="shared" si="3"/>
        <v>0.35</v>
      </c>
      <c r="W24" s="124">
        <v>22900.65</v>
      </c>
      <c r="X24" s="159">
        <v>42093</v>
      </c>
    </row>
    <row r="25" spans="1:24" ht="30" customHeight="1">
      <c r="A25" s="202" t="s">
        <v>95</v>
      </c>
      <c r="B25" s="202" t="s">
        <v>549</v>
      </c>
      <c r="C25" s="203" t="s">
        <v>192</v>
      </c>
      <c r="D25" s="201" t="s">
        <v>195</v>
      </c>
      <c r="E25" s="389" t="s">
        <v>514</v>
      </c>
      <c r="F25" s="389" t="s">
        <v>505</v>
      </c>
      <c r="G25" s="389" t="s">
        <v>506</v>
      </c>
      <c r="H25" s="204" t="s">
        <v>196</v>
      </c>
      <c r="I25" s="193">
        <v>30534</v>
      </c>
      <c r="J25" s="203" t="s">
        <v>193</v>
      </c>
      <c r="K25" s="203" t="s">
        <v>194</v>
      </c>
      <c r="L25" s="184">
        <v>1</v>
      </c>
      <c r="M25" s="119">
        <v>45000</v>
      </c>
      <c r="N25" s="262">
        <v>72427</v>
      </c>
      <c r="O25" s="114">
        <f t="shared" si="1"/>
        <v>27427</v>
      </c>
      <c r="P25" s="265">
        <f t="shared" si="2"/>
        <v>0.37868474463943</v>
      </c>
      <c r="Q25" s="264" t="s">
        <v>197</v>
      </c>
      <c r="R25" s="191">
        <v>0</v>
      </c>
      <c r="S25" s="192">
        <v>0</v>
      </c>
      <c r="T25" s="191">
        <v>0</v>
      </c>
      <c r="U25" s="124">
        <v>113300</v>
      </c>
      <c r="V25" s="74">
        <f t="shared" si="3"/>
        <v>0.6028243601059136</v>
      </c>
      <c r="W25" s="124">
        <v>67115</v>
      </c>
      <c r="X25" s="159">
        <v>42094</v>
      </c>
    </row>
    <row r="26" spans="1:24" ht="30" customHeight="1">
      <c r="A26" s="202" t="s">
        <v>114</v>
      </c>
      <c r="B26" s="202" t="s">
        <v>550</v>
      </c>
      <c r="C26" s="203" t="s">
        <v>240</v>
      </c>
      <c r="D26" s="201" t="s">
        <v>241</v>
      </c>
      <c r="E26" s="389" t="s">
        <v>514</v>
      </c>
      <c r="F26" s="389" t="s">
        <v>505</v>
      </c>
      <c r="G26" s="389" t="s">
        <v>506</v>
      </c>
      <c r="H26" s="204" t="s">
        <v>242</v>
      </c>
      <c r="I26" s="193">
        <v>30569</v>
      </c>
      <c r="J26" s="203" t="s">
        <v>61</v>
      </c>
      <c r="K26" s="203" t="s">
        <v>62</v>
      </c>
      <c r="L26" s="184">
        <v>1</v>
      </c>
      <c r="M26" s="119">
        <v>5061</v>
      </c>
      <c r="N26" s="262">
        <v>9366.6</v>
      </c>
      <c r="O26" s="114">
        <f t="shared" si="1"/>
        <v>4305.6</v>
      </c>
      <c r="P26" s="265">
        <f t="shared" si="2"/>
        <v>0.4596758695791429</v>
      </c>
      <c r="Q26" s="264" t="s">
        <v>243</v>
      </c>
      <c r="R26" s="191">
        <v>0</v>
      </c>
      <c r="S26" s="192">
        <v>0</v>
      </c>
      <c r="T26" s="191">
        <v>0</v>
      </c>
      <c r="U26" s="124">
        <v>8895</v>
      </c>
      <c r="V26" s="74">
        <f t="shared" si="3"/>
        <v>0.43102866779089377</v>
      </c>
      <c r="W26" s="124">
        <v>7530</v>
      </c>
      <c r="X26" s="159">
        <v>42114</v>
      </c>
    </row>
    <row r="27" spans="1:24" ht="30" customHeight="1">
      <c r="A27" s="202" t="s">
        <v>111</v>
      </c>
      <c r="B27" s="202" t="s">
        <v>551</v>
      </c>
      <c r="C27" s="203" t="s">
        <v>253</v>
      </c>
      <c r="D27" s="201" t="s">
        <v>254</v>
      </c>
      <c r="E27" s="389" t="s">
        <v>514</v>
      </c>
      <c r="F27" s="389" t="s">
        <v>505</v>
      </c>
      <c r="G27" s="389" t="s">
        <v>506</v>
      </c>
      <c r="H27" s="204" t="s">
        <v>255</v>
      </c>
      <c r="I27" s="193">
        <v>30632</v>
      </c>
      <c r="J27" s="203" t="s">
        <v>61</v>
      </c>
      <c r="K27" s="203" t="s">
        <v>69</v>
      </c>
      <c r="L27" s="184">
        <v>1</v>
      </c>
      <c r="M27" s="119">
        <v>56448</v>
      </c>
      <c r="N27" s="262">
        <v>113319.96</v>
      </c>
      <c r="O27" s="114">
        <f t="shared" si="1"/>
        <v>56871.96000000001</v>
      </c>
      <c r="P27" s="265">
        <f t="shared" si="2"/>
        <v>0.5018706324993408</v>
      </c>
      <c r="Q27" s="264" t="s">
        <v>256</v>
      </c>
      <c r="R27" s="191">
        <v>0</v>
      </c>
      <c r="S27" s="192">
        <v>0</v>
      </c>
      <c r="T27" s="191">
        <v>0</v>
      </c>
      <c r="U27" s="124">
        <v>118200</v>
      </c>
      <c r="V27" s="74">
        <f t="shared" si="3"/>
        <v>0.5224365482233503</v>
      </c>
      <c r="W27" s="124">
        <v>59760</v>
      </c>
      <c r="X27" s="159">
        <v>42124</v>
      </c>
    </row>
    <row r="28" spans="1:24" ht="30" customHeight="1">
      <c r="A28" s="202" t="s">
        <v>119</v>
      </c>
      <c r="B28" s="202" t="s">
        <v>552</v>
      </c>
      <c r="C28" s="203" t="s">
        <v>224</v>
      </c>
      <c r="D28" s="201" t="s">
        <v>227</v>
      </c>
      <c r="E28" s="389" t="s">
        <v>504</v>
      </c>
      <c r="F28" s="389" t="s">
        <v>505</v>
      </c>
      <c r="G28" s="389" t="s">
        <v>506</v>
      </c>
      <c r="H28" s="204" t="s">
        <v>244</v>
      </c>
      <c r="I28" s="193">
        <v>30451</v>
      </c>
      <c r="J28" s="203" t="s">
        <v>174</v>
      </c>
      <c r="K28" s="203" t="s">
        <v>194</v>
      </c>
      <c r="L28" s="184">
        <v>3</v>
      </c>
      <c r="M28" s="119">
        <v>15206</v>
      </c>
      <c r="N28" s="262">
        <v>27127.2</v>
      </c>
      <c r="O28" s="114">
        <f t="shared" si="1"/>
        <v>11921.2</v>
      </c>
      <c r="P28" s="265">
        <f t="shared" si="2"/>
        <v>0.4394556017576455</v>
      </c>
      <c r="Q28" s="264" t="s">
        <v>135</v>
      </c>
      <c r="R28" s="191">
        <v>0</v>
      </c>
      <c r="S28" s="192">
        <v>0</v>
      </c>
      <c r="T28" s="191">
        <v>0</v>
      </c>
      <c r="U28" s="124">
        <v>24374</v>
      </c>
      <c r="V28" s="74">
        <f t="shared" si="3"/>
        <v>0.37613850824649214</v>
      </c>
      <c r="W28" s="124">
        <v>14800</v>
      </c>
      <c r="X28" s="159">
        <v>42124</v>
      </c>
    </row>
    <row r="29" spans="1:24" ht="30" customHeight="1">
      <c r="A29" s="891" t="s">
        <v>118</v>
      </c>
      <c r="B29" s="891" t="s">
        <v>552</v>
      </c>
      <c r="C29" s="897" t="s">
        <v>281</v>
      </c>
      <c r="D29" s="903" t="s">
        <v>283</v>
      </c>
      <c r="E29" s="900" t="s">
        <v>504</v>
      </c>
      <c r="F29" s="900" t="s">
        <v>505</v>
      </c>
      <c r="G29" s="389" t="s">
        <v>506</v>
      </c>
      <c r="H29" s="204" t="s">
        <v>159</v>
      </c>
      <c r="I29" s="897">
        <v>30292</v>
      </c>
      <c r="J29" s="897" t="s">
        <v>282</v>
      </c>
      <c r="K29" s="897" t="s">
        <v>62</v>
      </c>
      <c r="L29" s="924">
        <v>3</v>
      </c>
      <c r="M29" s="114">
        <v>0</v>
      </c>
      <c r="N29" s="114">
        <v>0</v>
      </c>
      <c r="O29" s="114">
        <v>0</v>
      </c>
      <c r="P29" s="114">
        <v>0</v>
      </c>
      <c r="Q29" s="912" t="s">
        <v>139</v>
      </c>
      <c r="R29" s="906">
        <v>0</v>
      </c>
      <c r="S29" s="909">
        <v>0</v>
      </c>
      <c r="T29" s="906">
        <v>0</v>
      </c>
      <c r="U29" s="114">
        <v>0</v>
      </c>
      <c r="V29" s="114">
        <v>0</v>
      </c>
      <c r="W29" s="114">
        <v>0</v>
      </c>
      <c r="X29" s="920">
        <v>42136</v>
      </c>
    </row>
    <row r="30" spans="1:24" ht="30" customHeight="1">
      <c r="A30" s="892"/>
      <c r="B30" s="892"/>
      <c r="C30" s="898"/>
      <c r="D30" s="904"/>
      <c r="E30" s="901"/>
      <c r="F30" s="901"/>
      <c r="G30" s="389" t="s">
        <v>506</v>
      </c>
      <c r="H30" s="204" t="s">
        <v>159</v>
      </c>
      <c r="I30" s="898"/>
      <c r="J30" s="898"/>
      <c r="K30" s="898"/>
      <c r="L30" s="925"/>
      <c r="M30" s="114">
        <v>0</v>
      </c>
      <c r="N30" s="114">
        <v>0</v>
      </c>
      <c r="O30" s="114">
        <v>0</v>
      </c>
      <c r="P30" s="114">
        <v>0</v>
      </c>
      <c r="Q30" s="913"/>
      <c r="R30" s="907"/>
      <c r="S30" s="910"/>
      <c r="T30" s="907"/>
      <c r="U30" s="114">
        <v>0</v>
      </c>
      <c r="V30" s="114">
        <v>0</v>
      </c>
      <c r="W30" s="114">
        <v>0</v>
      </c>
      <c r="X30" s="923"/>
    </row>
    <row r="31" spans="1:24" ht="30" customHeight="1">
      <c r="A31" s="893"/>
      <c r="B31" s="893"/>
      <c r="C31" s="899"/>
      <c r="D31" s="905"/>
      <c r="E31" s="902"/>
      <c r="F31" s="902"/>
      <c r="G31" s="398" t="s">
        <v>506</v>
      </c>
      <c r="H31" s="204" t="s">
        <v>284</v>
      </c>
      <c r="I31" s="899"/>
      <c r="J31" s="899"/>
      <c r="K31" s="899"/>
      <c r="L31" s="926"/>
      <c r="M31" s="119">
        <v>7700</v>
      </c>
      <c r="N31" s="262">
        <v>7952.04</v>
      </c>
      <c r="O31" s="114">
        <f t="shared" si="1"/>
        <v>252.03999999999996</v>
      </c>
      <c r="P31" s="265">
        <f t="shared" si="2"/>
        <v>0.031695011594509076</v>
      </c>
      <c r="Q31" s="914"/>
      <c r="R31" s="908"/>
      <c r="S31" s="911"/>
      <c r="T31" s="908"/>
      <c r="U31" s="124">
        <v>8400</v>
      </c>
      <c r="V31" s="74">
        <f t="shared" si="3"/>
        <v>0.08333333333333333</v>
      </c>
      <c r="W31" s="124">
        <v>7598.1</v>
      </c>
      <c r="X31" s="921"/>
    </row>
    <row r="32" spans="1:24" ht="30" customHeight="1">
      <c r="A32" s="202" t="s">
        <v>120</v>
      </c>
      <c r="B32" s="202" t="s">
        <v>553</v>
      </c>
      <c r="C32" s="203" t="s">
        <v>225</v>
      </c>
      <c r="D32" s="201" t="s">
        <v>228</v>
      </c>
      <c r="E32" s="389" t="s">
        <v>514</v>
      </c>
      <c r="F32" s="389" t="s">
        <v>505</v>
      </c>
      <c r="G32" s="389" t="s">
        <v>506</v>
      </c>
      <c r="H32" s="204" t="s">
        <v>252</v>
      </c>
      <c r="I32" s="193">
        <v>30661</v>
      </c>
      <c r="J32" s="203" t="s">
        <v>226</v>
      </c>
      <c r="K32" s="203" t="s">
        <v>194</v>
      </c>
      <c r="L32" s="184">
        <v>1</v>
      </c>
      <c r="M32" s="119">
        <v>25900</v>
      </c>
      <c r="N32" s="262">
        <v>37362.33</v>
      </c>
      <c r="O32" s="114">
        <f t="shared" si="1"/>
        <v>11462.330000000002</v>
      </c>
      <c r="P32" s="265">
        <f t="shared" si="2"/>
        <v>0.3067884149623431</v>
      </c>
      <c r="Q32" s="264" t="s">
        <v>248</v>
      </c>
      <c r="R32" s="191">
        <v>0</v>
      </c>
      <c r="S32" s="192">
        <v>0</v>
      </c>
      <c r="T32" s="191">
        <v>0</v>
      </c>
      <c r="U32" s="124">
        <v>73582</v>
      </c>
      <c r="V32" s="74">
        <f t="shared" si="3"/>
        <v>0.6480117420021201</v>
      </c>
      <c r="W32" s="124">
        <v>36079</v>
      </c>
      <c r="X32" s="159">
        <v>42124</v>
      </c>
    </row>
    <row r="33" spans="1:24" ht="30" customHeight="1">
      <c r="A33" s="202" t="s">
        <v>129</v>
      </c>
      <c r="B33" s="202" t="s">
        <v>554</v>
      </c>
      <c r="C33" s="203" t="s">
        <v>276</v>
      </c>
      <c r="D33" s="204" t="s">
        <v>277</v>
      </c>
      <c r="E33" s="403" t="s">
        <v>504</v>
      </c>
      <c r="F33" s="389" t="s">
        <v>505</v>
      </c>
      <c r="G33" s="203" t="s">
        <v>506</v>
      </c>
      <c r="H33" s="204" t="s">
        <v>278</v>
      </c>
      <c r="I33" s="193">
        <v>30777</v>
      </c>
      <c r="J33" s="203" t="s">
        <v>106</v>
      </c>
      <c r="K33" s="203" t="s">
        <v>194</v>
      </c>
      <c r="L33" s="184">
        <v>2</v>
      </c>
      <c r="M33" s="119">
        <v>10952.2</v>
      </c>
      <c r="N33" s="262">
        <v>26377.5</v>
      </c>
      <c r="O33" s="114">
        <f t="shared" si="1"/>
        <v>15425.3</v>
      </c>
      <c r="P33" s="265">
        <f t="shared" si="2"/>
        <v>0.5847900672921997</v>
      </c>
      <c r="Q33" s="264" t="s">
        <v>197</v>
      </c>
      <c r="R33" s="191">
        <v>0</v>
      </c>
      <c r="S33" s="192">
        <v>0</v>
      </c>
      <c r="T33" s="191">
        <v>0</v>
      </c>
      <c r="U33" s="124">
        <v>14266</v>
      </c>
      <c r="V33" s="74">
        <f t="shared" si="3"/>
        <v>0.23228655544651614</v>
      </c>
      <c r="W33" s="124">
        <v>18760</v>
      </c>
      <c r="X33" s="159">
        <v>42135</v>
      </c>
    </row>
    <row r="34" spans="1:24" ht="30" customHeight="1">
      <c r="A34" s="202" t="s">
        <v>131</v>
      </c>
      <c r="B34" s="202" t="s">
        <v>555</v>
      </c>
      <c r="C34" s="203" t="s">
        <v>257</v>
      </c>
      <c r="D34" s="201" t="s">
        <v>258</v>
      </c>
      <c r="E34" s="389" t="s">
        <v>504</v>
      </c>
      <c r="F34" s="389" t="s">
        <v>505</v>
      </c>
      <c r="G34" s="389" t="s">
        <v>506</v>
      </c>
      <c r="H34" s="204" t="s">
        <v>159</v>
      </c>
      <c r="I34" s="193">
        <v>30553</v>
      </c>
      <c r="J34" s="203" t="s">
        <v>174</v>
      </c>
      <c r="K34" s="203" t="s">
        <v>194</v>
      </c>
      <c r="L34" s="184">
        <v>2</v>
      </c>
      <c r="M34" s="119" t="s">
        <v>27</v>
      </c>
      <c r="N34" s="262">
        <v>8085</v>
      </c>
      <c r="O34" s="119" t="s">
        <v>27</v>
      </c>
      <c r="P34" s="119" t="s">
        <v>27</v>
      </c>
      <c r="Q34" s="264" t="s">
        <v>243</v>
      </c>
      <c r="R34" s="191">
        <v>0</v>
      </c>
      <c r="S34" s="192">
        <v>0</v>
      </c>
      <c r="T34" s="191">
        <v>0</v>
      </c>
      <c r="U34" s="124">
        <v>15180</v>
      </c>
      <c r="V34" s="74" t="s">
        <v>27</v>
      </c>
      <c r="W34" s="124">
        <v>6180</v>
      </c>
      <c r="X34" s="159">
        <v>42128</v>
      </c>
    </row>
    <row r="35" spans="1:24" ht="30" customHeight="1">
      <c r="A35" s="891" t="s">
        <v>143</v>
      </c>
      <c r="B35" s="891" t="s">
        <v>556</v>
      </c>
      <c r="C35" s="897" t="s">
        <v>364</v>
      </c>
      <c r="D35" s="903" t="s">
        <v>365</v>
      </c>
      <c r="E35" s="900" t="s">
        <v>504</v>
      </c>
      <c r="F35" s="900" t="s">
        <v>505</v>
      </c>
      <c r="G35" s="900" t="s">
        <v>506</v>
      </c>
      <c r="H35" s="204" t="s">
        <v>366</v>
      </c>
      <c r="I35" s="897">
        <v>30547</v>
      </c>
      <c r="J35" s="897" t="s">
        <v>106</v>
      </c>
      <c r="K35" s="897" t="s">
        <v>345</v>
      </c>
      <c r="L35" s="184">
        <v>1</v>
      </c>
      <c r="M35" s="119">
        <v>34140</v>
      </c>
      <c r="N35" s="262">
        <v>56535</v>
      </c>
      <c r="O35" s="114">
        <f t="shared" si="1"/>
        <v>22395</v>
      </c>
      <c r="P35" s="265">
        <f t="shared" si="2"/>
        <v>0.39612629344653755</v>
      </c>
      <c r="Q35" s="912" t="s">
        <v>368</v>
      </c>
      <c r="R35" s="906">
        <v>0</v>
      </c>
      <c r="S35" s="909">
        <v>0</v>
      </c>
      <c r="T35" s="906">
        <v>0</v>
      </c>
      <c r="U35" s="124">
        <v>57780</v>
      </c>
      <c r="V35" s="74">
        <f t="shared" si="3"/>
        <v>0.4091381100726895</v>
      </c>
      <c r="W35" s="124">
        <v>41700</v>
      </c>
      <c r="X35" s="920">
        <v>42160</v>
      </c>
    </row>
    <row r="36" spans="1:24" ht="30" customHeight="1">
      <c r="A36" s="893"/>
      <c r="B36" s="893"/>
      <c r="C36" s="899"/>
      <c r="D36" s="905"/>
      <c r="E36" s="902"/>
      <c r="F36" s="902"/>
      <c r="G36" s="902"/>
      <c r="H36" s="204" t="s">
        <v>367</v>
      </c>
      <c r="I36" s="899"/>
      <c r="J36" s="899"/>
      <c r="K36" s="899"/>
      <c r="L36" s="184">
        <v>1</v>
      </c>
      <c r="M36" s="119">
        <v>48000</v>
      </c>
      <c r="N36" s="262">
        <v>126900</v>
      </c>
      <c r="O36" s="114">
        <f t="shared" si="1"/>
        <v>78900</v>
      </c>
      <c r="P36" s="265">
        <f t="shared" si="2"/>
        <v>0.6217494089834515</v>
      </c>
      <c r="Q36" s="914"/>
      <c r="R36" s="908"/>
      <c r="S36" s="911"/>
      <c r="T36" s="908"/>
      <c r="U36" s="124">
        <v>102000</v>
      </c>
      <c r="V36" s="74">
        <f t="shared" si="3"/>
        <v>0.5294117647058824</v>
      </c>
      <c r="W36" s="124">
        <v>113400</v>
      </c>
      <c r="X36" s="921"/>
    </row>
    <row r="37" spans="1:24" ht="30" customHeight="1">
      <c r="A37" s="202" t="s">
        <v>140</v>
      </c>
      <c r="B37" s="202" t="s">
        <v>557</v>
      </c>
      <c r="C37" s="203" t="s">
        <v>360</v>
      </c>
      <c r="D37" s="201" t="s">
        <v>362</v>
      </c>
      <c r="E37" s="389" t="s">
        <v>514</v>
      </c>
      <c r="F37" s="389" t="s">
        <v>505</v>
      </c>
      <c r="G37" s="389" t="s">
        <v>506</v>
      </c>
      <c r="H37" s="204" t="s">
        <v>363</v>
      </c>
      <c r="I37" s="193">
        <v>30643</v>
      </c>
      <c r="J37" s="203" t="s">
        <v>361</v>
      </c>
      <c r="K37" s="203" t="s">
        <v>69</v>
      </c>
      <c r="L37" s="184">
        <v>1</v>
      </c>
      <c r="M37" s="119">
        <v>64000</v>
      </c>
      <c r="N37" s="262">
        <v>136252</v>
      </c>
      <c r="O37" s="114">
        <f t="shared" si="1"/>
        <v>72252</v>
      </c>
      <c r="P37" s="265">
        <f t="shared" si="2"/>
        <v>0.5302821242990928</v>
      </c>
      <c r="Q37" s="264" t="s">
        <v>149</v>
      </c>
      <c r="R37" s="191">
        <v>0</v>
      </c>
      <c r="S37" s="192">
        <v>0</v>
      </c>
      <c r="T37" s="191">
        <v>0</v>
      </c>
      <c r="U37" s="124">
        <v>80000</v>
      </c>
      <c r="V37" s="74">
        <f t="shared" si="3"/>
        <v>0.2</v>
      </c>
      <c r="W37" s="124">
        <v>115800</v>
      </c>
      <c r="X37" s="159">
        <v>42157</v>
      </c>
    </row>
    <row r="38" spans="1:24" ht="30" customHeight="1">
      <c r="A38" s="891" t="s">
        <v>145</v>
      </c>
      <c r="B38" s="891" t="s">
        <v>557</v>
      </c>
      <c r="C38" s="897" t="s">
        <v>293</v>
      </c>
      <c r="D38" s="201" t="s">
        <v>294</v>
      </c>
      <c r="E38" s="396" t="s">
        <v>504</v>
      </c>
      <c r="F38" s="900" t="s">
        <v>505</v>
      </c>
      <c r="G38" s="900" t="s">
        <v>506</v>
      </c>
      <c r="H38" s="204" t="s">
        <v>297</v>
      </c>
      <c r="I38" s="897">
        <v>30772</v>
      </c>
      <c r="J38" s="897" t="s">
        <v>106</v>
      </c>
      <c r="K38" s="897" t="s">
        <v>194</v>
      </c>
      <c r="L38" s="184">
        <v>2</v>
      </c>
      <c r="M38" s="119">
        <v>17980</v>
      </c>
      <c r="N38" s="262">
        <v>24109.5</v>
      </c>
      <c r="O38" s="114">
        <f t="shared" si="1"/>
        <v>6129.5</v>
      </c>
      <c r="P38" s="265">
        <f t="shared" si="2"/>
        <v>0.25423588212115555</v>
      </c>
      <c r="Q38" s="264" t="s">
        <v>300</v>
      </c>
      <c r="R38" s="199">
        <v>0</v>
      </c>
      <c r="S38" s="200">
        <v>0</v>
      </c>
      <c r="T38" s="199">
        <v>0</v>
      </c>
      <c r="U38" s="124">
        <v>22630</v>
      </c>
      <c r="V38" s="74">
        <f t="shared" si="3"/>
        <v>0.2054794520547945</v>
      </c>
      <c r="W38" s="124">
        <v>17042</v>
      </c>
      <c r="X38" s="159">
        <v>42142</v>
      </c>
    </row>
    <row r="39" spans="1:24" ht="30" customHeight="1">
      <c r="A39" s="892"/>
      <c r="B39" s="892"/>
      <c r="C39" s="898"/>
      <c r="D39" s="201" t="s">
        <v>295</v>
      </c>
      <c r="E39" s="397"/>
      <c r="F39" s="901"/>
      <c r="G39" s="901"/>
      <c r="H39" s="204" t="s">
        <v>298</v>
      </c>
      <c r="I39" s="898"/>
      <c r="J39" s="898"/>
      <c r="K39" s="898"/>
      <c r="L39" s="184">
        <v>1</v>
      </c>
      <c r="M39" s="119">
        <v>1568</v>
      </c>
      <c r="N39" s="262">
        <v>2219.6</v>
      </c>
      <c r="O39" s="114">
        <f t="shared" si="1"/>
        <v>651.5999999999999</v>
      </c>
      <c r="P39" s="265">
        <f t="shared" si="2"/>
        <v>0.293566408361867</v>
      </c>
      <c r="Q39" s="264" t="s">
        <v>300</v>
      </c>
      <c r="R39" s="199">
        <v>0</v>
      </c>
      <c r="S39" s="200">
        <v>0</v>
      </c>
      <c r="T39" s="199">
        <v>0</v>
      </c>
      <c r="U39" s="124">
        <v>1600</v>
      </c>
      <c r="V39" s="74">
        <f t="shared" si="3"/>
        <v>0.02</v>
      </c>
      <c r="W39" s="124">
        <v>1300</v>
      </c>
      <c r="X39" s="159">
        <v>42142</v>
      </c>
    </row>
    <row r="40" spans="1:24" ht="30" customHeight="1">
      <c r="A40" s="893"/>
      <c r="B40" s="893"/>
      <c r="C40" s="899"/>
      <c r="D40" s="201" t="s">
        <v>296</v>
      </c>
      <c r="E40" s="398"/>
      <c r="F40" s="902"/>
      <c r="G40" s="902"/>
      <c r="H40" s="204" t="s">
        <v>299</v>
      </c>
      <c r="I40" s="899"/>
      <c r="J40" s="899"/>
      <c r="K40" s="899"/>
      <c r="L40" s="184">
        <v>1</v>
      </c>
      <c r="M40" s="119">
        <v>895</v>
      </c>
      <c r="N40" s="263">
        <v>849.85</v>
      </c>
      <c r="O40" s="114">
        <f t="shared" si="1"/>
        <v>-45.14999999999998</v>
      </c>
      <c r="P40" s="265">
        <f t="shared" si="2"/>
        <v>-0.05312702241572039</v>
      </c>
      <c r="Q40" s="264" t="s">
        <v>300</v>
      </c>
      <c r="R40" s="191">
        <v>0</v>
      </c>
      <c r="S40" s="192">
        <v>0</v>
      </c>
      <c r="T40" s="191">
        <v>0</v>
      </c>
      <c r="U40" s="124">
        <v>1500</v>
      </c>
      <c r="V40" s="74">
        <f t="shared" si="3"/>
        <v>0.4033333333333333</v>
      </c>
      <c r="W40" s="124">
        <v>649.5</v>
      </c>
      <c r="X40" s="159">
        <v>42142</v>
      </c>
    </row>
    <row r="41" spans="1:24" ht="30" customHeight="1">
      <c r="A41" s="202" t="s">
        <v>150</v>
      </c>
      <c r="B41" s="202" t="s">
        <v>557</v>
      </c>
      <c r="C41" s="203" t="s">
        <v>292</v>
      </c>
      <c r="D41" s="201" t="s">
        <v>301</v>
      </c>
      <c r="E41" s="389" t="s">
        <v>514</v>
      </c>
      <c r="F41" s="389" t="s">
        <v>505</v>
      </c>
      <c r="G41" s="389" t="s">
        <v>506</v>
      </c>
      <c r="H41" s="204" t="s">
        <v>302</v>
      </c>
      <c r="I41" s="193">
        <v>30767</v>
      </c>
      <c r="J41" s="203" t="s">
        <v>103</v>
      </c>
      <c r="K41" s="203" t="s">
        <v>194</v>
      </c>
      <c r="L41" s="184">
        <v>2</v>
      </c>
      <c r="M41" s="119">
        <v>16232.6</v>
      </c>
      <c r="N41" s="262">
        <v>19698</v>
      </c>
      <c r="O41" s="114">
        <f t="shared" si="1"/>
        <v>3465.3999999999996</v>
      </c>
      <c r="P41" s="265">
        <f t="shared" si="2"/>
        <v>0.17592648999898464</v>
      </c>
      <c r="Q41" s="264" t="s">
        <v>197</v>
      </c>
      <c r="R41" s="191">
        <v>0</v>
      </c>
      <c r="S41" s="192">
        <v>0</v>
      </c>
      <c r="T41" s="191">
        <v>0</v>
      </c>
      <c r="U41" s="124">
        <v>22400</v>
      </c>
      <c r="V41" s="74">
        <f t="shared" si="3"/>
        <v>0.27533035714285714</v>
      </c>
      <c r="W41" s="124">
        <v>13927</v>
      </c>
      <c r="X41" s="159">
        <v>42139</v>
      </c>
    </row>
    <row r="42" spans="1:24" ht="30" customHeight="1">
      <c r="A42" s="891" t="s">
        <v>164</v>
      </c>
      <c r="B42" s="891" t="s">
        <v>557</v>
      </c>
      <c r="C42" s="897" t="s">
        <v>309</v>
      </c>
      <c r="D42" s="903" t="s">
        <v>311</v>
      </c>
      <c r="E42" s="900" t="s">
        <v>546</v>
      </c>
      <c r="F42" s="900" t="s">
        <v>505</v>
      </c>
      <c r="G42" s="900" t="s">
        <v>506</v>
      </c>
      <c r="H42" s="204" t="s">
        <v>312</v>
      </c>
      <c r="I42" s="897">
        <v>30788</v>
      </c>
      <c r="J42" s="897" t="s">
        <v>310</v>
      </c>
      <c r="K42" s="897" t="s">
        <v>194</v>
      </c>
      <c r="L42" s="924">
        <v>3</v>
      </c>
      <c r="M42" s="119">
        <v>21600</v>
      </c>
      <c r="N42" s="262">
        <v>42264</v>
      </c>
      <c r="O42" s="114">
        <f t="shared" si="1"/>
        <v>20664</v>
      </c>
      <c r="P42" s="265">
        <f t="shared" si="2"/>
        <v>0.4889267461669506</v>
      </c>
      <c r="Q42" s="912" t="s">
        <v>315</v>
      </c>
      <c r="R42" s="906">
        <v>0</v>
      </c>
      <c r="S42" s="909">
        <v>0</v>
      </c>
      <c r="T42" s="906">
        <v>0</v>
      </c>
      <c r="U42" s="124">
        <v>40000</v>
      </c>
      <c r="V42" s="74">
        <f t="shared" si="3"/>
        <v>0.46</v>
      </c>
      <c r="W42" s="124">
        <v>21920</v>
      </c>
      <c r="X42" s="920">
        <v>42144</v>
      </c>
    </row>
    <row r="43" spans="1:24" ht="30" customHeight="1">
      <c r="A43" s="892"/>
      <c r="B43" s="892"/>
      <c r="C43" s="898"/>
      <c r="D43" s="904"/>
      <c r="E43" s="901"/>
      <c r="F43" s="901"/>
      <c r="G43" s="901"/>
      <c r="H43" s="204" t="s">
        <v>313</v>
      </c>
      <c r="I43" s="898"/>
      <c r="J43" s="898"/>
      <c r="K43" s="898"/>
      <c r="L43" s="925"/>
      <c r="M43" s="119">
        <v>15800</v>
      </c>
      <c r="N43" s="262">
        <v>15994</v>
      </c>
      <c r="O43" s="114">
        <f t="shared" si="1"/>
        <v>194</v>
      </c>
      <c r="P43" s="265">
        <f t="shared" si="2"/>
        <v>0.01212954858071777</v>
      </c>
      <c r="Q43" s="913"/>
      <c r="R43" s="907"/>
      <c r="S43" s="910"/>
      <c r="T43" s="907"/>
      <c r="U43" s="124">
        <v>20000</v>
      </c>
      <c r="V43" s="74">
        <f t="shared" si="3"/>
        <v>0.21</v>
      </c>
      <c r="W43" s="124">
        <v>10000</v>
      </c>
      <c r="X43" s="923"/>
    </row>
    <row r="44" spans="1:24" ht="30" customHeight="1">
      <c r="A44" s="893"/>
      <c r="B44" s="893"/>
      <c r="C44" s="899"/>
      <c r="D44" s="905"/>
      <c r="E44" s="902"/>
      <c r="F44" s="902"/>
      <c r="G44" s="902"/>
      <c r="H44" s="204" t="s">
        <v>314</v>
      </c>
      <c r="I44" s="899"/>
      <c r="J44" s="899"/>
      <c r="K44" s="899"/>
      <c r="L44" s="926"/>
      <c r="M44" s="119">
        <v>600</v>
      </c>
      <c r="N44" s="262">
        <v>1635</v>
      </c>
      <c r="O44" s="114">
        <f t="shared" si="1"/>
        <v>1035</v>
      </c>
      <c r="P44" s="265">
        <f t="shared" si="2"/>
        <v>0.6330275229357798</v>
      </c>
      <c r="Q44" s="914"/>
      <c r="R44" s="908"/>
      <c r="S44" s="911"/>
      <c r="T44" s="908"/>
      <c r="U44" s="124">
        <v>900</v>
      </c>
      <c r="V44" s="74">
        <f t="shared" si="3"/>
        <v>0.3333333333333333</v>
      </c>
      <c r="W44" s="124">
        <v>600</v>
      </c>
      <c r="X44" s="921"/>
    </row>
    <row r="45" spans="1:24" ht="30" customHeight="1">
      <c r="A45" s="891" t="s">
        <v>168</v>
      </c>
      <c r="B45" s="891" t="s">
        <v>557</v>
      </c>
      <c r="C45" s="897" t="s">
        <v>321</v>
      </c>
      <c r="D45" s="903" t="s">
        <v>323</v>
      </c>
      <c r="E45" s="900" t="s">
        <v>504</v>
      </c>
      <c r="F45" s="900" t="s">
        <v>505</v>
      </c>
      <c r="G45" s="900" t="s">
        <v>506</v>
      </c>
      <c r="H45" s="201" t="s">
        <v>322</v>
      </c>
      <c r="I45" s="897">
        <v>30770</v>
      </c>
      <c r="J45" s="897" t="s">
        <v>106</v>
      </c>
      <c r="K45" s="897" t="s">
        <v>194</v>
      </c>
      <c r="L45" s="184">
        <v>1</v>
      </c>
      <c r="M45" s="119">
        <v>7734</v>
      </c>
      <c r="N45" s="262">
        <v>13128</v>
      </c>
      <c r="O45" s="114">
        <f t="shared" si="1"/>
        <v>5394</v>
      </c>
      <c r="P45" s="265">
        <f t="shared" si="2"/>
        <v>0.4108775137111517</v>
      </c>
      <c r="Q45" s="912" t="s">
        <v>256</v>
      </c>
      <c r="R45" s="906">
        <v>0</v>
      </c>
      <c r="S45" s="909">
        <v>0</v>
      </c>
      <c r="T45" s="906">
        <v>0</v>
      </c>
      <c r="U45" s="124">
        <v>12219</v>
      </c>
      <c r="V45" s="74">
        <f t="shared" si="3"/>
        <v>0.36705131352811193</v>
      </c>
      <c r="W45" s="124">
        <v>5736</v>
      </c>
      <c r="X45" s="920">
        <v>42146</v>
      </c>
    </row>
    <row r="46" spans="1:24" ht="30" customHeight="1">
      <c r="A46" s="892"/>
      <c r="B46" s="892"/>
      <c r="C46" s="898"/>
      <c r="D46" s="904"/>
      <c r="E46" s="901"/>
      <c r="F46" s="901"/>
      <c r="G46" s="901"/>
      <c r="H46" s="204" t="s">
        <v>324</v>
      </c>
      <c r="I46" s="898"/>
      <c r="J46" s="898"/>
      <c r="K46" s="898"/>
      <c r="L46" s="184">
        <v>1</v>
      </c>
      <c r="M46" s="119">
        <v>10836</v>
      </c>
      <c r="N46" s="262">
        <v>27321</v>
      </c>
      <c r="O46" s="114">
        <f aca="true" t="shared" si="4" ref="O46:O109">N46-M46</f>
        <v>16485</v>
      </c>
      <c r="P46" s="265">
        <f aca="true" t="shared" si="5" ref="P46:P109">O46/N46*100%</f>
        <v>0.6033820138355112</v>
      </c>
      <c r="Q46" s="913"/>
      <c r="R46" s="907"/>
      <c r="S46" s="910"/>
      <c r="T46" s="907"/>
      <c r="U46" s="124">
        <v>19600</v>
      </c>
      <c r="V46" s="74">
        <f t="shared" si="3"/>
        <v>0.4471428571428571</v>
      </c>
      <c r="W46" s="124">
        <v>20993</v>
      </c>
      <c r="X46" s="923"/>
    </row>
    <row r="47" spans="1:24" ht="30" customHeight="1">
      <c r="A47" s="892"/>
      <c r="B47" s="892"/>
      <c r="C47" s="898"/>
      <c r="D47" s="904"/>
      <c r="E47" s="901"/>
      <c r="F47" s="901"/>
      <c r="G47" s="901"/>
      <c r="H47" s="204" t="s">
        <v>325</v>
      </c>
      <c r="I47" s="898"/>
      <c r="J47" s="898"/>
      <c r="K47" s="898"/>
      <c r="L47" s="184">
        <v>1</v>
      </c>
      <c r="M47" s="119">
        <v>1420</v>
      </c>
      <c r="N47" s="262">
        <v>5650</v>
      </c>
      <c r="O47" s="114">
        <f t="shared" si="4"/>
        <v>4230</v>
      </c>
      <c r="P47" s="265">
        <f t="shared" si="5"/>
        <v>0.7486725663716814</v>
      </c>
      <c r="Q47" s="913"/>
      <c r="R47" s="907"/>
      <c r="S47" s="910"/>
      <c r="T47" s="907"/>
      <c r="U47" s="124">
        <v>2500</v>
      </c>
      <c r="V47" s="74">
        <f t="shared" si="3"/>
        <v>0.432</v>
      </c>
      <c r="W47" s="124">
        <v>3525</v>
      </c>
      <c r="X47" s="923"/>
    </row>
    <row r="48" spans="1:24" ht="30" customHeight="1">
      <c r="A48" s="893"/>
      <c r="B48" s="893"/>
      <c r="C48" s="899"/>
      <c r="D48" s="905"/>
      <c r="E48" s="902"/>
      <c r="F48" s="902"/>
      <c r="G48" s="902"/>
      <c r="H48" s="204" t="s">
        <v>325</v>
      </c>
      <c r="I48" s="899"/>
      <c r="J48" s="899"/>
      <c r="K48" s="899"/>
      <c r="L48" s="184">
        <v>1</v>
      </c>
      <c r="M48" s="119">
        <v>632</v>
      </c>
      <c r="N48" s="262">
        <v>2136</v>
      </c>
      <c r="O48" s="114">
        <f t="shared" si="4"/>
        <v>1504</v>
      </c>
      <c r="P48" s="265">
        <f t="shared" si="5"/>
        <v>0.704119850187266</v>
      </c>
      <c r="Q48" s="914"/>
      <c r="R48" s="908"/>
      <c r="S48" s="911"/>
      <c r="T48" s="908"/>
      <c r="U48" s="124">
        <v>1000</v>
      </c>
      <c r="V48" s="74">
        <f t="shared" si="3"/>
        <v>0.368</v>
      </c>
      <c r="W48" s="124">
        <v>1400</v>
      </c>
      <c r="X48" s="921"/>
    </row>
    <row r="49" spans="1:24" ht="30" customHeight="1">
      <c r="A49" s="891" t="s">
        <v>179</v>
      </c>
      <c r="B49" s="891" t="s">
        <v>557</v>
      </c>
      <c r="C49" s="897" t="s">
        <v>334</v>
      </c>
      <c r="D49" s="903" t="s">
        <v>335</v>
      </c>
      <c r="E49" s="900" t="s">
        <v>504</v>
      </c>
      <c r="F49" s="900" t="s">
        <v>505</v>
      </c>
      <c r="G49" s="900" t="s">
        <v>506</v>
      </c>
      <c r="H49" s="204" t="s">
        <v>336</v>
      </c>
      <c r="I49" s="897">
        <v>30782</v>
      </c>
      <c r="J49" s="897" t="s">
        <v>106</v>
      </c>
      <c r="K49" s="897" t="s">
        <v>194</v>
      </c>
      <c r="L49" s="184">
        <v>2</v>
      </c>
      <c r="M49" s="119">
        <v>9810.6</v>
      </c>
      <c r="N49" s="262">
        <v>20936</v>
      </c>
      <c r="O49" s="114">
        <f t="shared" si="4"/>
        <v>11125.4</v>
      </c>
      <c r="P49" s="265">
        <f t="shared" si="5"/>
        <v>0.5314004585403134</v>
      </c>
      <c r="Q49" s="912" t="s">
        <v>153</v>
      </c>
      <c r="R49" s="906">
        <v>0</v>
      </c>
      <c r="S49" s="909">
        <v>0</v>
      </c>
      <c r="T49" s="906">
        <v>0</v>
      </c>
      <c r="U49" s="124">
        <v>11496</v>
      </c>
      <c r="V49" s="74">
        <f t="shared" si="3"/>
        <v>0.14660751565762</v>
      </c>
      <c r="W49" s="124">
        <v>12580</v>
      </c>
      <c r="X49" s="920">
        <v>42152</v>
      </c>
    </row>
    <row r="50" spans="1:24" ht="30" customHeight="1">
      <c r="A50" s="892"/>
      <c r="B50" s="892"/>
      <c r="C50" s="898"/>
      <c r="D50" s="904"/>
      <c r="E50" s="901"/>
      <c r="F50" s="901"/>
      <c r="G50" s="901"/>
      <c r="H50" s="204" t="s">
        <v>337</v>
      </c>
      <c r="I50" s="898"/>
      <c r="J50" s="898"/>
      <c r="K50" s="898"/>
      <c r="L50" s="184">
        <v>1</v>
      </c>
      <c r="M50" s="119">
        <v>4100</v>
      </c>
      <c r="N50" s="262">
        <v>7507</v>
      </c>
      <c r="O50" s="114">
        <f t="shared" si="4"/>
        <v>3407</v>
      </c>
      <c r="P50" s="265">
        <f t="shared" si="5"/>
        <v>0.45384307979219396</v>
      </c>
      <c r="Q50" s="913"/>
      <c r="R50" s="907"/>
      <c r="S50" s="910"/>
      <c r="T50" s="907"/>
      <c r="U50" s="124">
        <v>5900</v>
      </c>
      <c r="V50" s="74">
        <f t="shared" si="3"/>
        <v>0.3050847457627119</v>
      </c>
      <c r="W50" s="124">
        <v>5750</v>
      </c>
      <c r="X50" s="923"/>
    </row>
    <row r="51" spans="1:24" ht="30" customHeight="1">
      <c r="A51" s="892"/>
      <c r="B51" s="892"/>
      <c r="C51" s="898"/>
      <c r="D51" s="904"/>
      <c r="E51" s="901"/>
      <c r="F51" s="901"/>
      <c r="G51" s="901"/>
      <c r="H51" s="204" t="s">
        <v>338</v>
      </c>
      <c r="I51" s="898"/>
      <c r="J51" s="898"/>
      <c r="K51" s="898"/>
      <c r="L51" s="184">
        <v>1</v>
      </c>
      <c r="M51" s="119">
        <v>5000</v>
      </c>
      <c r="N51" s="262">
        <v>5120.2</v>
      </c>
      <c r="O51" s="114">
        <f t="shared" si="4"/>
        <v>120.19999999999982</v>
      </c>
      <c r="P51" s="265">
        <f t="shared" si="5"/>
        <v>0.0234756454825983</v>
      </c>
      <c r="Q51" s="913"/>
      <c r="R51" s="907"/>
      <c r="S51" s="910"/>
      <c r="T51" s="907"/>
      <c r="U51" s="124">
        <v>5600</v>
      </c>
      <c r="V51" s="74">
        <f t="shared" si="3"/>
        <v>0.10714285714285714</v>
      </c>
      <c r="W51" s="124">
        <v>4780</v>
      </c>
      <c r="X51" s="923"/>
    </row>
    <row r="52" spans="1:24" ht="30" customHeight="1">
      <c r="A52" s="892"/>
      <c r="B52" s="892"/>
      <c r="C52" s="898"/>
      <c r="D52" s="904"/>
      <c r="E52" s="901"/>
      <c r="F52" s="901"/>
      <c r="G52" s="901"/>
      <c r="H52" s="204" t="s">
        <v>339</v>
      </c>
      <c r="I52" s="898"/>
      <c r="J52" s="898"/>
      <c r="K52" s="898"/>
      <c r="L52" s="184">
        <v>4</v>
      </c>
      <c r="M52" s="119">
        <v>9040</v>
      </c>
      <c r="N52" s="262">
        <v>9878.8</v>
      </c>
      <c r="O52" s="114">
        <f t="shared" si="4"/>
        <v>838.7999999999993</v>
      </c>
      <c r="P52" s="265">
        <f t="shared" si="5"/>
        <v>0.084909098271045</v>
      </c>
      <c r="Q52" s="913"/>
      <c r="R52" s="907"/>
      <c r="S52" s="910"/>
      <c r="T52" s="907"/>
      <c r="U52" s="124">
        <v>16380</v>
      </c>
      <c r="V52" s="74">
        <f t="shared" si="3"/>
        <v>0.4481074481074481</v>
      </c>
      <c r="W52" s="124">
        <v>5098</v>
      </c>
      <c r="X52" s="923"/>
    </row>
    <row r="53" spans="1:24" ht="30" customHeight="1">
      <c r="A53" s="892"/>
      <c r="B53" s="892"/>
      <c r="C53" s="898"/>
      <c r="D53" s="904"/>
      <c r="E53" s="901"/>
      <c r="F53" s="901"/>
      <c r="G53" s="901"/>
      <c r="H53" s="204" t="s">
        <v>340</v>
      </c>
      <c r="I53" s="898"/>
      <c r="J53" s="898"/>
      <c r="K53" s="898"/>
      <c r="L53" s="184">
        <v>6</v>
      </c>
      <c r="M53" s="119">
        <v>1633.2</v>
      </c>
      <c r="N53" s="262">
        <v>5712.2</v>
      </c>
      <c r="O53" s="114">
        <f t="shared" si="4"/>
        <v>4079</v>
      </c>
      <c r="P53" s="265">
        <f t="shared" si="5"/>
        <v>0.7140856412590596</v>
      </c>
      <c r="Q53" s="913"/>
      <c r="R53" s="907"/>
      <c r="S53" s="910"/>
      <c r="T53" s="907"/>
      <c r="U53" s="124">
        <v>1840.8</v>
      </c>
      <c r="V53" s="74">
        <f t="shared" si="3"/>
        <v>0.11277705345501951</v>
      </c>
      <c r="W53" s="124">
        <v>8074.2</v>
      </c>
      <c r="X53" s="923"/>
    </row>
    <row r="54" spans="1:24" ht="30" customHeight="1">
      <c r="A54" s="892"/>
      <c r="B54" s="892"/>
      <c r="C54" s="898"/>
      <c r="D54" s="904"/>
      <c r="E54" s="901"/>
      <c r="F54" s="901"/>
      <c r="G54" s="901"/>
      <c r="H54" s="204" t="s">
        <v>341</v>
      </c>
      <c r="I54" s="898"/>
      <c r="J54" s="898"/>
      <c r="K54" s="898"/>
      <c r="L54" s="184">
        <v>1</v>
      </c>
      <c r="M54" s="119">
        <v>621</v>
      </c>
      <c r="N54" s="262">
        <v>668.25</v>
      </c>
      <c r="O54" s="114">
        <f t="shared" si="4"/>
        <v>47.25</v>
      </c>
      <c r="P54" s="265">
        <f t="shared" si="5"/>
        <v>0.0707070707070707</v>
      </c>
      <c r="Q54" s="913"/>
      <c r="R54" s="907"/>
      <c r="S54" s="910"/>
      <c r="T54" s="907"/>
      <c r="U54" s="124">
        <v>648</v>
      </c>
      <c r="V54" s="74">
        <f t="shared" si="3"/>
        <v>0.041666666666666664</v>
      </c>
      <c r="W54" s="124">
        <v>661.5</v>
      </c>
      <c r="X54" s="923"/>
    </row>
    <row r="55" spans="1:24" s="117" customFormat="1" ht="33" customHeight="1">
      <c r="A55" s="893"/>
      <c r="B55" s="893"/>
      <c r="C55" s="899"/>
      <c r="D55" s="905"/>
      <c r="E55" s="902"/>
      <c r="F55" s="902"/>
      <c r="G55" s="902"/>
      <c r="H55" s="204" t="s">
        <v>342</v>
      </c>
      <c r="I55" s="899"/>
      <c r="J55" s="899"/>
      <c r="K55" s="899"/>
      <c r="L55" s="184">
        <v>1</v>
      </c>
      <c r="M55" s="119">
        <v>150</v>
      </c>
      <c r="N55" s="262">
        <v>760</v>
      </c>
      <c r="O55" s="114">
        <f t="shared" si="4"/>
        <v>610</v>
      </c>
      <c r="P55" s="265">
        <f t="shared" si="5"/>
        <v>0.8026315789473685</v>
      </c>
      <c r="Q55" s="914"/>
      <c r="R55" s="908"/>
      <c r="S55" s="911"/>
      <c r="T55" s="908"/>
      <c r="U55" s="124">
        <v>150</v>
      </c>
      <c r="V55" s="74">
        <f t="shared" si="3"/>
        <v>0</v>
      </c>
      <c r="W55" s="124">
        <v>220</v>
      </c>
      <c r="X55" s="921"/>
    </row>
    <row r="56" spans="1:24" s="117" customFormat="1" ht="33" customHeight="1">
      <c r="A56" s="194" t="s">
        <v>198</v>
      </c>
      <c r="B56" s="280" t="s">
        <v>558</v>
      </c>
      <c r="C56" s="202" t="s">
        <v>330</v>
      </c>
      <c r="D56" s="118" t="s">
        <v>332</v>
      </c>
      <c r="E56" s="389" t="s">
        <v>514</v>
      </c>
      <c r="F56" s="389" t="s">
        <v>505</v>
      </c>
      <c r="G56" s="389" t="s">
        <v>506</v>
      </c>
      <c r="H56" s="121" t="s">
        <v>333</v>
      </c>
      <c r="I56" s="202" t="s">
        <v>331</v>
      </c>
      <c r="J56" s="202" t="s">
        <v>106</v>
      </c>
      <c r="K56" s="202" t="s">
        <v>194</v>
      </c>
      <c r="L56" s="184">
        <v>1</v>
      </c>
      <c r="M56" s="116">
        <v>7656.6</v>
      </c>
      <c r="N56" s="266">
        <v>10719</v>
      </c>
      <c r="O56" s="114">
        <f t="shared" si="4"/>
        <v>3062.3999999999996</v>
      </c>
      <c r="P56" s="265">
        <f t="shared" si="5"/>
        <v>0.28569829275118946</v>
      </c>
      <c r="Q56" s="268">
        <v>18</v>
      </c>
      <c r="R56" s="195">
        <v>0</v>
      </c>
      <c r="S56" s="197">
        <v>0</v>
      </c>
      <c r="T56" s="195">
        <v>0</v>
      </c>
      <c r="U56" s="116">
        <v>9600</v>
      </c>
      <c r="V56" s="74">
        <f t="shared" si="3"/>
        <v>0.20243749999999996</v>
      </c>
      <c r="W56" s="120">
        <v>10719</v>
      </c>
      <c r="X56" s="196">
        <v>42151</v>
      </c>
    </row>
    <row r="57" spans="1:24" s="117" customFormat="1" ht="33" customHeight="1">
      <c r="A57" s="894" t="s">
        <v>215</v>
      </c>
      <c r="B57" s="891" t="s">
        <v>499</v>
      </c>
      <c r="C57" s="891" t="s">
        <v>348</v>
      </c>
      <c r="D57" s="903" t="s">
        <v>350</v>
      </c>
      <c r="E57" s="900" t="s">
        <v>504</v>
      </c>
      <c r="F57" s="900" t="s">
        <v>505</v>
      </c>
      <c r="G57" s="900" t="s">
        <v>506</v>
      </c>
      <c r="H57" s="121" t="s">
        <v>351</v>
      </c>
      <c r="I57" s="891" t="s">
        <v>349</v>
      </c>
      <c r="J57" s="891" t="s">
        <v>106</v>
      </c>
      <c r="K57" s="891" t="s">
        <v>62</v>
      </c>
      <c r="L57" s="924">
        <v>7</v>
      </c>
      <c r="M57" s="116">
        <v>18885</v>
      </c>
      <c r="N57" s="266">
        <v>34682.73</v>
      </c>
      <c r="O57" s="114">
        <f t="shared" si="4"/>
        <v>15797.730000000003</v>
      </c>
      <c r="P57" s="265">
        <f t="shared" si="5"/>
        <v>0.4554926904542982</v>
      </c>
      <c r="Q57" s="933">
        <v>21</v>
      </c>
      <c r="R57" s="906">
        <v>0</v>
      </c>
      <c r="S57" s="909">
        <v>0</v>
      </c>
      <c r="T57" s="906">
        <v>0</v>
      </c>
      <c r="U57" s="116">
        <v>24350</v>
      </c>
      <c r="V57" s="74">
        <f t="shared" si="3"/>
        <v>0.224435318275154</v>
      </c>
      <c r="W57" s="120">
        <v>18707</v>
      </c>
      <c r="X57" s="920">
        <v>42156</v>
      </c>
    </row>
    <row r="58" spans="1:24" s="117" customFormat="1" ht="33" customHeight="1">
      <c r="A58" s="895"/>
      <c r="B58" s="892"/>
      <c r="C58" s="892"/>
      <c r="D58" s="904"/>
      <c r="E58" s="901"/>
      <c r="F58" s="901"/>
      <c r="G58" s="901"/>
      <c r="H58" s="121" t="s">
        <v>352</v>
      </c>
      <c r="I58" s="892"/>
      <c r="J58" s="892"/>
      <c r="K58" s="892"/>
      <c r="L58" s="925"/>
      <c r="M58" s="116">
        <v>11550</v>
      </c>
      <c r="N58" s="266">
        <v>17640</v>
      </c>
      <c r="O58" s="114">
        <f t="shared" si="4"/>
        <v>6090</v>
      </c>
      <c r="P58" s="265">
        <f t="shared" si="5"/>
        <v>0.34523809523809523</v>
      </c>
      <c r="Q58" s="934"/>
      <c r="R58" s="907"/>
      <c r="S58" s="910"/>
      <c r="T58" s="907"/>
      <c r="U58" s="116">
        <v>11680</v>
      </c>
      <c r="V58" s="74">
        <f t="shared" si="3"/>
        <v>0.01113013698630137</v>
      </c>
      <c r="W58" s="120">
        <v>9430</v>
      </c>
      <c r="X58" s="923"/>
    </row>
    <row r="59" spans="1:24" s="117" customFormat="1" ht="33" customHeight="1">
      <c r="A59" s="896"/>
      <c r="B59" s="893"/>
      <c r="C59" s="893"/>
      <c r="D59" s="905"/>
      <c r="E59" s="902"/>
      <c r="F59" s="902"/>
      <c r="G59" s="902"/>
      <c r="H59" s="121" t="s">
        <v>314</v>
      </c>
      <c r="I59" s="893"/>
      <c r="J59" s="893"/>
      <c r="K59" s="893"/>
      <c r="L59" s="926"/>
      <c r="M59" s="116">
        <v>3490</v>
      </c>
      <c r="N59" s="266">
        <v>4723.9</v>
      </c>
      <c r="O59" s="114">
        <f t="shared" si="4"/>
        <v>1233.8999999999996</v>
      </c>
      <c r="P59" s="265">
        <f t="shared" si="5"/>
        <v>0.2612036664620334</v>
      </c>
      <c r="Q59" s="935"/>
      <c r="R59" s="908"/>
      <c r="S59" s="911"/>
      <c r="T59" s="908"/>
      <c r="U59" s="116">
        <v>3490</v>
      </c>
      <c r="V59" s="74">
        <f t="shared" si="3"/>
        <v>0</v>
      </c>
      <c r="W59" s="120">
        <v>3599</v>
      </c>
      <c r="X59" s="921"/>
    </row>
    <row r="60" spans="1:24" ht="30" customHeight="1">
      <c r="A60" s="280" t="s">
        <v>202</v>
      </c>
      <c r="B60" s="280" t="s">
        <v>499</v>
      </c>
      <c r="C60" s="202" t="s">
        <v>343</v>
      </c>
      <c r="D60" s="118" t="s">
        <v>347</v>
      </c>
      <c r="E60" s="389" t="s">
        <v>504</v>
      </c>
      <c r="F60" s="389" t="s">
        <v>505</v>
      </c>
      <c r="G60" s="388" t="s">
        <v>506</v>
      </c>
      <c r="H60" s="118" t="s">
        <v>346</v>
      </c>
      <c r="I60" s="202" t="s">
        <v>344</v>
      </c>
      <c r="J60" s="202" t="s">
        <v>106</v>
      </c>
      <c r="K60" s="202" t="s">
        <v>345</v>
      </c>
      <c r="L60" s="184">
        <v>2</v>
      </c>
      <c r="M60" s="116">
        <v>12550</v>
      </c>
      <c r="N60" s="266">
        <v>17625.5</v>
      </c>
      <c r="O60" s="114">
        <f t="shared" si="4"/>
        <v>5075.5</v>
      </c>
      <c r="P60" s="265">
        <f t="shared" si="5"/>
        <v>0.28796346202944595</v>
      </c>
      <c r="Q60" s="268">
        <v>32</v>
      </c>
      <c r="R60" s="199">
        <v>0</v>
      </c>
      <c r="S60" s="200">
        <v>0</v>
      </c>
      <c r="T60" s="199">
        <v>0</v>
      </c>
      <c r="U60" s="116">
        <v>12550</v>
      </c>
      <c r="V60" s="74">
        <f t="shared" si="3"/>
        <v>0</v>
      </c>
      <c r="W60" s="120">
        <v>14736</v>
      </c>
      <c r="X60" s="159">
        <v>42152</v>
      </c>
    </row>
    <row r="61" spans="1:24" s="117" customFormat="1" ht="33" customHeight="1">
      <c r="A61" s="202" t="s">
        <v>218</v>
      </c>
      <c r="B61" s="202" t="s">
        <v>500</v>
      </c>
      <c r="C61" s="203" t="s">
        <v>374</v>
      </c>
      <c r="D61" s="201" t="s">
        <v>376</v>
      </c>
      <c r="E61" s="389" t="s">
        <v>504</v>
      </c>
      <c r="F61" s="389" t="s">
        <v>505</v>
      </c>
      <c r="G61" s="389" t="s">
        <v>506</v>
      </c>
      <c r="H61" s="204" t="s">
        <v>158</v>
      </c>
      <c r="I61" s="203">
        <v>30797</v>
      </c>
      <c r="J61" s="203" t="s">
        <v>375</v>
      </c>
      <c r="K61" s="203" t="s">
        <v>62</v>
      </c>
      <c r="L61" s="184">
        <v>3</v>
      </c>
      <c r="M61" s="119" t="s">
        <v>27</v>
      </c>
      <c r="N61" s="262">
        <v>24680</v>
      </c>
      <c r="O61" s="119" t="s">
        <v>27</v>
      </c>
      <c r="P61" s="119" t="s">
        <v>27</v>
      </c>
      <c r="Q61" s="264" t="s">
        <v>378</v>
      </c>
      <c r="R61" s="119" t="s">
        <v>27</v>
      </c>
      <c r="S61" s="119" t="s">
        <v>27</v>
      </c>
      <c r="T61" s="119" t="s">
        <v>27</v>
      </c>
      <c r="U61" s="119" t="s">
        <v>27</v>
      </c>
      <c r="V61" s="119" t="s">
        <v>27</v>
      </c>
      <c r="W61" s="119" t="s">
        <v>27</v>
      </c>
      <c r="X61" s="159">
        <v>42167</v>
      </c>
    </row>
    <row r="62" spans="1:24" ht="30" customHeight="1">
      <c r="A62" s="894" t="s">
        <v>237</v>
      </c>
      <c r="B62" s="891" t="s">
        <v>501</v>
      </c>
      <c r="C62" s="891" t="s">
        <v>353</v>
      </c>
      <c r="D62" s="903" t="s">
        <v>355</v>
      </c>
      <c r="E62" s="900" t="s">
        <v>504</v>
      </c>
      <c r="F62" s="900" t="s">
        <v>505</v>
      </c>
      <c r="G62" s="900" t="s">
        <v>506</v>
      </c>
      <c r="H62" s="121" t="s">
        <v>356</v>
      </c>
      <c r="I62" s="891" t="s">
        <v>354</v>
      </c>
      <c r="J62" s="891" t="s">
        <v>199</v>
      </c>
      <c r="K62" s="891" t="s">
        <v>194</v>
      </c>
      <c r="L62" s="184">
        <v>1</v>
      </c>
      <c r="M62" s="116">
        <v>2780</v>
      </c>
      <c r="N62" s="266">
        <v>5660</v>
      </c>
      <c r="O62" s="114">
        <f t="shared" si="4"/>
        <v>2880</v>
      </c>
      <c r="P62" s="265">
        <f t="shared" si="5"/>
        <v>0.508833922261484</v>
      </c>
      <c r="Q62" s="933">
        <v>28</v>
      </c>
      <c r="R62" s="906">
        <v>0</v>
      </c>
      <c r="S62" s="909">
        <v>0</v>
      </c>
      <c r="T62" s="906">
        <v>0</v>
      </c>
      <c r="U62" s="116">
        <v>5000</v>
      </c>
      <c r="V62" s="74">
        <f t="shared" si="3"/>
        <v>0.444</v>
      </c>
      <c r="W62" s="120">
        <v>5190</v>
      </c>
      <c r="X62" s="159">
        <v>42156</v>
      </c>
    </row>
    <row r="63" spans="1:24" ht="30" customHeight="1">
      <c r="A63" s="896"/>
      <c r="B63" s="893"/>
      <c r="C63" s="893"/>
      <c r="D63" s="905"/>
      <c r="E63" s="902"/>
      <c r="F63" s="902"/>
      <c r="G63" s="902"/>
      <c r="H63" s="204" t="s">
        <v>357</v>
      </c>
      <c r="I63" s="893"/>
      <c r="J63" s="893"/>
      <c r="K63" s="893"/>
      <c r="L63" s="184">
        <v>2</v>
      </c>
      <c r="M63" s="119">
        <v>1382</v>
      </c>
      <c r="N63" s="262">
        <v>3296</v>
      </c>
      <c r="O63" s="114">
        <f t="shared" si="4"/>
        <v>1914</v>
      </c>
      <c r="P63" s="265">
        <f t="shared" si="5"/>
        <v>0.5807038834951457</v>
      </c>
      <c r="Q63" s="935"/>
      <c r="R63" s="908"/>
      <c r="S63" s="911"/>
      <c r="T63" s="908"/>
      <c r="U63" s="124">
        <v>2488</v>
      </c>
      <c r="V63" s="74">
        <f t="shared" si="3"/>
        <v>0.4445337620578778</v>
      </c>
      <c r="W63" s="124">
        <v>2968</v>
      </c>
      <c r="X63" s="159">
        <v>42156</v>
      </c>
    </row>
    <row r="64" spans="1:24" ht="30" customHeight="1">
      <c r="A64" s="894" t="s">
        <v>220</v>
      </c>
      <c r="B64" s="891" t="s">
        <v>501</v>
      </c>
      <c r="C64" s="891" t="s">
        <v>386</v>
      </c>
      <c r="D64" s="903" t="s">
        <v>388</v>
      </c>
      <c r="E64" s="900" t="s">
        <v>504</v>
      </c>
      <c r="F64" s="900" t="s">
        <v>505</v>
      </c>
      <c r="G64" s="900" t="s">
        <v>506</v>
      </c>
      <c r="H64" s="204" t="s">
        <v>419</v>
      </c>
      <c r="I64" s="891" t="s">
        <v>387</v>
      </c>
      <c r="J64" s="891" t="s">
        <v>174</v>
      </c>
      <c r="K64" s="891" t="s">
        <v>194</v>
      </c>
      <c r="L64" s="184">
        <v>6</v>
      </c>
      <c r="M64" s="119">
        <v>4917.3</v>
      </c>
      <c r="N64" s="262">
        <v>6402.1</v>
      </c>
      <c r="O64" s="114">
        <f>N64-M64</f>
        <v>1484.8000000000002</v>
      </c>
      <c r="P64" s="265">
        <f t="shared" si="5"/>
        <v>0.23192389997032226</v>
      </c>
      <c r="Q64" s="912"/>
      <c r="R64" s="906">
        <v>0</v>
      </c>
      <c r="S64" s="909">
        <v>1</v>
      </c>
      <c r="T64" s="906">
        <v>0</v>
      </c>
      <c r="U64" s="124">
        <v>6228</v>
      </c>
      <c r="V64" s="74">
        <f t="shared" si="3"/>
        <v>0.2104527938342967</v>
      </c>
      <c r="W64" s="124">
        <v>6357.5</v>
      </c>
      <c r="X64" s="920">
        <v>42221</v>
      </c>
    </row>
    <row r="65" spans="1:24" ht="30" customHeight="1">
      <c r="A65" s="895"/>
      <c r="B65" s="892"/>
      <c r="C65" s="892"/>
      <c r="D65" s="904"/>
      <c r="E65" s="901"/>
      <c r="F65" s="901"/>
      <c r="G65" s="901"/>
      <c r="H65" s="204" t="s">
        <v>420</v>
      </c>
      <c r="I65" s="892"/>
      <c r="J65" s="892"/>
      <c r="K65" s="892"/>
      <c r="L65" s="184">
        <v>2</v>
      </c>
      <c r="M65" s="119">
        <v>11127.8</v>
      </c>
      <c r="N65" s="262">
        <v>14312.8</v>
      </c>
      <c r="O65" s="114">
        <f>N65-M65</f>
        <v>3185</v>
      </c>
      <c r="P65" s="265">
        <f t="shared" si="5"/>
        <v>0.2225280867475267</v>
      </c>
      <c r="Q65" s="913"/>
      <c r="R65" s="907"/>
      <c r="S65" s="910"/>
      <c r="T65" s="907"/>
      <c r="U65" s="124">
        <v>14563.6</v>
      </c>
      <c r="V65" s="74">
        <f t="shared" si="3"/>
        <v>0.23591694361284304</v>
      </c>
      <c r="W65" s="124">
        <v>3580</v>
      </c>
      <c r="X65" s="923"/>
    </row>
    <row r="66" spans="1:24" ht="30" customHeight="1">
      <c r="A66" s="896"/>
      <c r="B66" s="893"/>
      <c r="C66" s="893"/>
      <c r="D66" s="905"/>
      <c r="E66" s="902"/>
      <c r="F66" s="902"/>
      <c r="G66" s="902"/>
      <c r="H66" s="204" t="s">
        <v>421</v>
      </c>
      <c r="I66" s="893"/>
      <c r="J66" s="893"/>
      <c r="K66" s="893"/>
      <c r="L66" s="184">
        <v>1</v>
      </c>
      <c r="M66" s="119">
        <v>3740</v>
      </c>
      <c r="N66" s="262">
        <v>4373.2</v>
      </c>
      <c r="O66" s="114">
        <f>N66-M66</f>
        <v>633.1999999999998</v>
      </c>
      <c r="P66" s="265">
        <f t="shared" si="5"/>
        <v>0.14479099972560136</v>
      </c>
      <c r="Q66" s="914"/>
      <c r="R66" s="908"/>
      <c r="S66" s="911"/>
      <c r="T66" s="908"/>
      <c r="U66" s="124">
        <v>6950</v>
      </c>
      <c r="V66" s="74">
        <f t="shared" si="3"/>
        <v>0.4618705035971223</v>
      </c>
      <c r="W66" s="124">
        <v>3001</v>
      </c>
      <c r="X66" s="921"/>
    </row>
    <row r="67" spans="1:24" ht="30" customHeight="1">
      <c r="A67" s="894" t="s">
        <v>234</v>
      </c>
      <c r="B67" s="891" t="s">
        <v>502</v>
      </c>
      <c r="C67" s="891" t="s">
        <v>389</v>
      </c>
      <c r="D67" s="903" t="s">
        <v>391</v>
      </c>
      <c r="E67" s="900" t="s">
        <v>504</v>
      </c>
      <c r="F67" s="900" t="s">
        <v>505</v>
      </c>
      <c r="G67" s="900" t="s">
        <v>506</v>
      </c>
      <c r="H67" s="204" t="s">
        <v>414</v>
      </c>
      <c r="I67" s="891" t="s">
        <v>390</v>
      </c>
      <c r="J67" s="891" t="s">
        <v>174</v>
      </c>
      <c r="K67" s="891" t="s">
        <v>345</v>
      </c>
      <c r="L67" s="184">
        <v>18</v>
      </c>
      <c r="M67" s="119">
        <v>141801.6</v>
      </c>
      <c r="N67" s="262">
        <v>195544.28</v>
      </c>
      <c r="O67" s="114">
        <f t="shared" si="4"/>
        <v>53742.67999999999</v>
      </c>
      <c r="P67" s="265">
        <f t="shared" si="5"/>
        <v>0.27483636954248924</v>
      </c>
      <c r="Q67" s="912" t="s">
        <v>484</v>
      </c>
      <c r="R67" s="906">
        <v>0</v>
      </c>
      <c r="S67" s="909">
        <v>1</v>
      </c>
      <c r="T67" s="906">
        <v>0</v>
      </c>
      <c r="U67" s="124">
        <v>152779.6</v>
      </c>
      <c r="V67" s="74">
        <f t="shared" si="3"/>
        <v>0.07185514296411301</v>
      </c>
      <c r="W67" s="124">
        <v>147135</v>
      </c>
      <c r="X67" s="159">
        <v>42193</v>
      </c>
    </row>
    <row r="68" spans="1:24" ht="30" customHeight="1">
      <c r="A68" s="895"/>
      <c r="B68" s="892"/>
      <c r="C68" s="892"/>
      <c r="D68" s="904"/>
      <c r="E68" s="901"/>
      <c r="F68" s="901"/>
      <c r="G68" s="901"/>
      <c r="H68" s="204" t="s">
        <v>415</v>
      </c>
      <c r="I68" s="892"/>
      <c r="J68" s="892"/>
      <c r="K68" s="892"/>
      <c r="L68" s="184">
        <v>7</v>
      </c>
      <c r="M68" s="119">
        <v>14282.3</v>
      </c>
      <c r="N68" s="262">
        <v>25125.9</v>
      </c>
      <c r="O68" s="114">
        <f t="shared" si="4"/>
        <v>10843.600000000002</v>
      </c>
      <c r="P68" s="265">
        <f t="shared" si="5"/>
        <v>0.4315706104059955</v>
      </c>
      <c r="Q68" s="913"/>
      <c r="R68" s="907"/>
      <c r="S68" s="910"/>
      <c r="T68" s="907"/>
      <c r="U68" s="124">
        <v>16841</v>
      </c>
      <c r="V68" s="74">
        <f t="shared" si="3"/>
        <v>0.15193278308889024</v>
      </c>
      <c r="W68" s="124">
        <v>19765</v>
      </c>
      <c r="X68" s="159">
        <v>42193</v>
      </c>
    </row>
    <row r="69" spans="1:24" ht="30" customHeight="1">
      <c r="A69" s="895"/>
      <c r="B69" s="892"/>
      <c r="C69" s="892"/>
      <c r="D69" s="904"/>
      <c r="E69" s="901"/>
      <c r="F69" s="901"/>
      <c r="G69" s="901"/>
      <c r="H69" s="204" t="s">
        <v>416</v>
      </c>
      <c r="I69" s="892"/>
      <c r="J69" s="892"/>
      <c r="K69" s="892"/>
      <c r="L69" s="184">
        <v>2</v>
      </c>
      <c r="M69" s="119">
        <v>1890</v>
      </c>
      <c r="N69" s="262">
        <v>3112</v>
      </c>
      <c r="O69" s="114">
        <f t="shared" si="4"/>
        <v>1222</v>
      </c>
      <c r="P69" s="265">
        <f t="shared" si="5"/>
        <v>0.39267352185089976</v>
      </c>
      <c r="Q69" s="913"/>
      <c r="R69" s="907"/>
      <c r="S69" s="910"/>
      <c r="T69" s="907"/>
      <c r="U69" s="124">
        <v>2310</v>
      </c>
      <c r="V69" s="74">
        <f t="shared" si="3"/>
        <v>0.18181818181818182</v>
      </c>
      <c r="W69" s="124">
        <v>2096</v>
      </c>
      <c r="X69" s="159">
        <v>42193</v>
      </c>
    </row>
    <row r="70" spans="1:24" ht="30" customHeight="1">
      <c r="A70" s="895"/>
      <c r="B70" s="892"/>
      <c r="C70" s="892"/>
      <c r="D70" s="904"/>
      <c r="E70" s="901"/>
      <c r="F70" s="901"/>
      <c r="G70" s="901"/>
      <c r="H70" s="204" t="s">
        <v>417</v>
      </c>
      <c r="I70" s="892"/>
      <c r="J70" s="892"/>
      <c r="K70" s="892"/>
      <c r="L70" s="184">
        <v>2</v>
      </c>
      <c r="M70" s="119">
        <v>5126</v>
      </c>
      <c r="N70" s="262">
        <v>10382</v>
      </c>
      <c r="O70" s="114">
        <f t="shared" si="4"/>
        <v>5256</v>
      </c>
      <c r="P70" s="265">
        <f t="shared" si="5"/>
        <v>0.5062608360624157</v>
      </c>
      <c r="Q70" s="913"/>
      <c r="R70" s="907"/>
      <c r="S70" s="910"/>
      <c r="T70" s="907"/>
      <c r="U70" s="124">
        <v>8375</v>
      </c>
      <c r="V70" s="74">
        <f t="shared" si="3"/>
        <v>0.3879402985074627</v>
      </c>
      <c r="W70" s="124">
        <v>6124</v>
      </c>
      <c r="X70" s="159">
        <v>42193</v>
      </c>
    </row>
    <row r="71" spans="1:24" ht="30" customHeight="1">
      <c r="A71" s="896"/>
      <c r="B71" s="893"/>
      <c r="C71" s="893"/>
      <c r="D71" s="905"/>
      <c r="E71" s="902"/>
      <c r="F71" s="902"/>
      <c r="G71" s="902"/>
      <c r="H71" s="204" t="s">
        <v>418</v>
      </c>
      <c r="I71" s="893"/>
      <c r="J71" s="893"/>
      <c r="K71" s="893"/>
      <c r="L71" s="184">
        <v>2</v>
      </c>
      <c r="M71" s="119">
        <v>8702</v>
      </c>
      <c r="N71" s="262">
        <v>18358</v>
      </c>
      <c r="O71" s="114">
        <f t="shared" si="4"/>
        <v>9656</v>
      </c>
      <c r="P71" s="265">
        <f t="shared" si="5"/>
        <v>0.525983222573265</v>
      </c>
      <c r="Q71" s="914"/>
      <c r="R71" s="908"/>
      <c r="S71" s="911"/>
      <c r="T71" s="908"/>
      <c r="U71" s="124">
        <v>10855</v>
      </c>
      <c r="V71" s="74">
        <f t="shared" si="3"/>
        <v>0.19834177798249655</v>
      </c>
      <c r="W71" s="124">
        <v>5792</v>
      </c>
      <c r="X71" s="159">
        <v>42193</v>
      </c>
    </row>
    <row r="72" spans="1:24" ht="30" customHeight="1">
      <c r="A72" s="202" t="s">
        <v>265</v>
      </c>
      <c r="B72" s="202" t="s">
        <v>503</v>
      </c>
      <c r="C72" s="203" t="s">
        <v>374</v>
      </c>
      <c r="D72" s="201" t="s">
        <v>376</v>
      </c>
      <c r="E72" s="389" t="s">
        <v>504</v>
      </c>
      <c r="F72" s="389" t="s">
        <v>505</v>
      </c>
      <c r="G72" s="389" t="s">
        <v>506</v>
      </c>
      <c r="H72" s="204" t="s">
        <v>377</v>
      </c>
      <c r="I72" s="198">
        <v>30797</v>
      </c>
      <c r="J72" s="203" t="s">
        <v>375</v>
      </c>
      <c r="K72" s="203" t="s">
        <v>62</v>
      </c>
      <c r="L72" s="184">
        <v>3</v>
      </c>
      <c r="M72" s="119">
        <v>15920</v>
      </c>
      <c r="N72" s="262">
        <v>24680</v>
      </c>
      <c r="O72" s="114">
        <f t="shared" si="4"/>
        <v>8760</v>
      </c>
      <c r="P72" s="265">
        <f t="shared" si="5"/>
        <v>0.3549432739059968</v>
      </c>
      <c r="Q72" s="264" t="s">
        <v>378</v>
      </c>
      <c r="R72" s="195">
        <v>0</v>
      </c>
      <c r="S72" s="197">
        <v>0</v>
      </c>
      <c r="T72" s="195">
        <v>0</v>
      </c>
      <c r="U72" s="124">
        <v>47400</v>
      </c>
      <c r="V72" s="74">
        <f t="shared" si="3"/>
        <v>0.6641350210970464</v>
      </c>
      <c r="W72" s="124">
        <v>17820</v>
      </c>
      <c r="X72" s="159">
        <v>42167</v>
      </c>
    </row>
    <row r="73" spans="1:24" ht="30" customHeight="1">
      <c r="A73" s="280" t="s">
        <v>289</v>
      </c>
      <c r="B73" s="280" t="s">
        <v>507</v>
      </c>
      <c r="C73" s="203" t="s">
        <v>410</v>
      </c>
      <c r="D73" s="201" t="s">
        <v>412</v>
      </c>
      <c r="E73" s="389" t="s">
        <v>514</v>
      </c>
      <c r="F73" s="389" t="s">
        <v>505</v>
      </c>
      <c r="G73" s="389" t="s">
        <v>506</v>
      </c>
      <c r="H73" s="204" t="s">
        <v>413</v>
      </c>
      <c r="I73" s="203">
        <v>30638</v>
      </c>
      <c r="J73" s="203" t="s">
        <v>411</v>
      </c>
      <c r="K73" s="203" t="s">
        <v>69</v>
      </c>
      <c r="L73" s="184">
        <v>1</v>
      </c>
      <c r="M73" s="119">
        <v>162000</v>
      </c>
      <c r="N73" s="262">
        <v>194799.96</v>
      </c>
      <c r="O73" s="114">
        <f t="shared" si="4"/>
        <v>32799.95999999999</v>
      </c>
      <c r="P73" s="265">
        <f t="shared" si="5"/>
        <v>0.1683776526442818</v>
      </c>
      <c r="Q73" s="264" t="s">
        <v>256</v>
      </c>
      <c r="R73" s="199">
        <v>0</v>
      </c>
      <c r="S73" s="200">
        <v>0</v>
      </c>
      <c r="T73" s="199">
        <v>0</v>
      </c>
      <c r="U73" s="124">
        <v>180000</v>
      </c>
      <c r="V73" s="74">
        <f t="shared" si="3"/>
        <v>0.1</v>
      </c>
      <c r="W73" s="124">
        <v>162000</v>
      </c>
      <c r="X73" s="159">
        <v>42193</v>
      </c>
    </row>
    <row r="74" spans="1:24" ht="30" customHeight="1">
      <c r="A74" s="280" t="s">
        <v>245</v>
      </c>
      <c r="B74" s="280" t="s">
        <v>508</v>
      </c>
      <c r="C74" s="203" t="s">
        <v>429</v>
      </c>
      <c r="D74" s="201" t="s">
        <v>431</v>
      </c>
      <c r="E74" s="389" t="s">
        <v>514</v>
      </c>
      <c r="F74" s="389" t="s">
        <v>505</v>
      </c>
      <c r="G74" s="389" t="s">
        <v>506</v>
      </c>
      <c r="H74" s="204" t="s">
        <v>432</v>
      </c>
      <c r="I74" s="203">
        <v>31078</v>
      </c>
      <c r="J74" s="203" t="s">
        <v>430</v>
      </c>
      <c r="K74" s="203" t="s">
        <v>62</v>
      </c>
      <c r="L74" s="184">
        <v>1</v>
      </c>
      <c r="M74" s="119">
        <v>24650</v>
      </c>
      <c r="N74" s="262">
        <v>33023.52</v>
      </c>
      <c r="O74" s="114">
        <f t="shared" si="4"/>
        <v>8373.519999999997</v>
      </c>
      <c r="P74" s="265">
        <f t="shared" si="5"/>
        <v>0.2535623095296927</v>
      </c>
      <c r="Q74" s="264" t="s">
        <v>378</v>
      </c>
      <c r="R74" s="199">
        <v>0</v>
      </c>
      <c r="S74" s="200">
        <v>0</v>
      </c>
      <c r="T74" s="199">
        <v>0</v>
      </c>
      <c r="U74" s="124">
        <v>26520</v>
      </c>
      <c r="V74" s="74">
        <f t="shared" si="3"/>
        <v>0.07051282051282051</v>
      </c>
      <c r="W74" s="124">
        <v>19635.5</v>
      </c>
      <c r="X74" s="159">
        <v>42199</v>
      </c>
    </row>
    <row r="75" spans="1:24" ht="30" customHeight="1">
      <c r="A75" s="280" t="s">
        <v>269</v>
      </c>
      <c r="B75" s="280" t="s">
        <v>508</v>
      </c>
      <c r="C75" s="203" t="s">
        <v>257</v>
      </c>
      <c r="D75" s="201" t="s">
        <v>258</v>
      </c>
      <c r="E75" s="389" t="s">
        <v>504</v>
      </c>
      <c r="F75" s="389" t="s">
        <v>505</v>
      </c>
      <c r="G75" s="389" t="s">
        <v>506</v>
      </c>
      <c r="H75" s="204" t="s">
        <v>439</v>
      </c>
      <c r="I75" s="203">
        <v>30553</v>
      </c>
      <c r="J75" s="203" t="s">
        <v>174</v>
      </c>
      <c r="K75" s="203" t="s">
        <v>62</v>
      </c>
      <c r="L75" s="184">
        <v>2</v>
      </c>
      <c r="M75" s="119">
        <v>13125</v>
      </c>
      <c r="N75" s="262">
        <v>13125</v>
      </c>
      <c r="O75" s="114">
        <f t="shared" si="4"/>
        <v>0</v>
      </c>
      <c r="P75" s="265">
        <f t="shared" si="5"/>
        <v>0</v>
      </c>
      <c r="Q75" s="264" t="s">
        <v>440</v>
      </c>
      <c r="R75" s="199">
        <v>0</v>
      </c>
      <c r="S75" s="200">
        <v>0</v>
      </c>
      <c r="T75" s="199">
        <v>0</v>
      </c>
      <c r="U75" s="124">
        <v>16000</v>
      </c>
      <c r="V75" s="74">
        <f t="shared" si="3"/>
        <v>0.1796875</v>
      </c>
      <c r="W75" s="124">
        <v>12900</v>
      </c>
      <c r="X75" s="159">
        <v>42206</v>
      </c>
    </row>
    <row r="76" spans="1:24" ht="30" customHeight="1">
      <c r="A76" s="280" t="s">
        <v>262</v>
      </c>
      <c r="B76" s="280" t="s">
        <v>508</v>
      </c>
      <c r="C76" s="203" t="s">
        <v>436</v>
      </c>
      <c r="D76" s="201" t="s">
        <v>437</v>
      </c>
      <c r="E76" s="389" t="s">
        <v>514</v>
      </c>
      <c r="F76" s="389" t="s">
        <v>505</v>
      </c>
      <c r="G76" s="389" t="s">
        <v>506</v>
      </c>
      <c r="H76" s="204" t="s">
        <v>438</v>
      </c>
      <c r="I76" s="203">
        <v>30936</v>
      </c>
      <c r="J76" s="203" t="s">
        <v>400</v>
      </c>
      <c r="K76" s="203" t="s">
        <v>62</v>
      </c>
      <c r="L76" s="184">
        <v>1</v>
      </c>
      <c r="M76" s="119">
        <v>14100</v>
      </c>
      <c r="N76" s="262">
        <v>28469</v>
      </c>
      <c r="O76" s="114">
        <f t="shared" si="4"/>
        <v>14369</v>
      </c>
      <c r="P76" s="265">
        <f t="shared" si="5"/>
        <v>0.5047244371070287</v>
      </c>
      <c r="Q76" s="264" t="s">
        <v>368</v>
      </c>
      <c r="R76" s="199">
        <v>0</v>
      </c>
      <c r="S76" s="200">
        <v>0</v>
      </c>
      <c r="T76" s="199">
        <v>0</v>
      </c>
      <c r="U76" s="124">
        <v>20000</v>
      </c>
      <c r="V76" s="74">
        <f t="shared" si="3"/>
        <v>0.295</v>
      </c>
      <c r="W76" s="124">
        <v>16990</v>
      </c>
      <c r="X76" s="159">
        <v>42205</v>
      </c>
    </row>
    <row r="77" spans="1:24" ht="30" customHeight="1">
      <c r="A77" s="280" t="s">
        <v>273</v>
      </c>
      <c r="B77" s="280" t="s">
        <v>516</v>
      </c>
      <c r="C77" s="203" t="s">
        <v>517</v>
      </c>
      <c r="D77" s="201" t="s">
        <v>518</v>
      </c>
      <c r="E77" s="389" t="s">
        <v>504</v>
      </c>
      <c r="F77" s="389" t="s">
        <v>505</v>
      </c>
      <c r="G77" s="389" t="s">
        <v>519</v>
      </c>
      <c r="H77" s="204" t="s">
        <v>1043</v>
      </c>
      <c r="I77" s="203">
        <v>30781</v>
      </c>
      <c r="J77" s="203" t="s">
        <v>361</v>
      </c>
      <c r="K77" s="203" t="s">
        <v>69</v>
      </c>
      <c r="L77" s="184"/>
      <c r="M77" s="119"/>
      <c r="N77" s="262"/>
      <c r="O77" s="114"/>
      <c r="P77" s="265"/>
      <c r="Q77" s="264"/>
      <c r="R77" s="199"/>
      <c r="S77" s="200"/>
      <c r="T77" s="199"/>
      <c r="U77" s="124"/>
      <c r="V77" s="74"/>
      <c r="W77" s="124"/>
      <c r="X77" s="159"/>
    </row>
    <row r="78" spans="1:24" ht="30" customHeight="1">
      <c r="A78" s="280" t="s">
        <v>392</v>
      </c>
      <c r="B78" s="280" t="s">
        <v>509</v>
      </c>
      <c r="C78" s="203" t="s">
        <v>441</v>
      </c>
      <c r="D78" s="201" t="s">
        <v>443</v>
      </c>
      <c r="E78" s="389" t="s">
        <v>515</v>
      </c>
      <c r="F78" s="389" t="s">
        <v>505</v>
      </c>
      <c r="G78" s="389" t="s">
        <v>506</v>
      </c>
      <c r="H78" s="204" t="s">
        <v>444</v>
      </c>
      <c r="I78" s="203">
        <v>30987</v>
      </c>
      <c r="J78" s="203" t="s">
        <v>442</v>
      </c>
      <c r="K78" s="203" t="s">
        <v>62</v>
      </c>
      <c r="L78" s="184">
        <v>2</v>
      </c>
      <c r="M78" s="119">
        <v>8930</v>
      </c>
      <c r="N78" s="262">
        <v>11083.33</v>
      </c>
      <c r="O78" s="114">
        <f t="shared" si="4"/>
        <v>2153.33</v>
      </c>
      <c r="P78" s="265">
        <f t="shared" si="5"/>
        <v>0.19428547196555548</v>
      </c>
      <c r="Q78" s="264" t="s">
        <v>135</v>
      </c>
      <c r="R78" s="199">
        <v>0</v>
      </c>
      <c r="S78" s="200">
        <v>0</v>
      </c>
      <c r="T78" s="199">
        <v>0</v>
      </c>
      <c r="U78" s="124">
        <v>9600</v>
      </c>
      <c r="V78" s="74">
        <f t="shared" si="3"/>
        <v>0.06979166666666667</v>
      </c>
      <c r="W78" s="124">
        <v>5700</v>
      </c>
      <c r="X78" s="159">
        <v>42207</v>
      </c>
    </row>
    <row r="79" spans="1:24" ht="30" customHeight="1">
      <c r="A79" s="280" t="s">
        <v>316</v>
      </c>
      <c r="B79" s="280" t="s">
        <v>510</v>
      </c>
      <c r="C79" s="203" t="s">
        <v>450</v>
      </c>
      <c r="D79" s="201" t="s">
        <v>452</v>
      </c>
      <c r="E79" s="389" t="s">
        <v>504</v>
      </c>
      <c r="F79" s="389" t="s">
        <v>505</v>
      </c>
      <c r="G79" s="389" t="s">
        <v>506</v>
      </c>
      <c r="H79" s="204" t="s">
        <v>453</v>
      </c>
      <c r="I79" s="203">
        <v>31126</v>
      </c>
      <c r="J79" s="203" t="s">
        <v>451</v>
      </c>
      <c r="K79" s="203" t="s">
        <v>69</v>
      </c>
      <c r="L79" s="184">
        <v>2</v>
      </c>
      <c r="M79" s="119">
        <v>10200</v>
      </c>
      <c r="N79" s="262">
        <v>12230</v>
      </c>
      <c r="O79" s="114">
        <f t="shared" si="4"/>
        <v>2030</v>
      </c>
      <c r="P79" s="265">
        <f t="shared" si="5"/>
        <v>0.16598528209321342</v>
      </c>
      <c r="Q79" s="264" t="s">
        <v>385</v>
      </c>
      <c r="R79" s="199">
        <v>0</v>
      </c>
      <c r="S79" s="200">
        <v>0</v>
      </c>
      <c r="T79" s="199">
        <v>0</v>
      </c>
      <c r="U79" s="124">
        <v>30000</v>
      </c>
      <c r="V79" s="74">
        <f t="shared" si="3"/>
        <v>0.66</v>
      </c>
      <c r="W79" s="124">
        <v>7720</v>
      </c>
      <c r="X79" s="159">
        <v>42213</v>
      </c>
    </row>
    <row r="80" spans="1:24" ht="30" customHeight="1">
      <c r="A80" s="280" t="s">
        <v>285</v>
      </c>
      <c r="B80" s="280" t="s">
        <v>511</v>
      </c>
      <c r="C80" s="203" t="s">
        <v>465</v>
      </c>
      <c r="D80" s="201" t="s">
        <v>466</v>
      </c>
      <c r="E80" s="389" t="s">
        <v>514</v>
      </c>
      <c r="F80" s="389" t="s">
        <v>505</v>
      </c>
      <c r="G80" s="389" t="s">
        <v>506</v>
      </c>
      <c r="H80" s="204" t="s">
        <v>467</v>
      </c>
      <c r="I80" s="203">
        <v>31050</v>
      </c>
      <c r="J80" s="203" t="s">
        <v>174</v>
      </c>
      <c r="K80" s="203" t="s">
        <v>62</v>
      </c>
      <c r="L80" s="184">
        <v>2</v>
      </c>
      <c r="M80" s="119">
        <v>16710</v>
      </c>
      <c r="N80" s="262">
        <v>17340</v>
      </c>
      <c r="O80" s="114">
        <f t="shared" si="4"/>
        <v>630</v>
      </c>
      <c r="P80" s="265">
        <f t="shared" si="5"/>
        <v>0.03633217993079585</v>
      </c>
      <c r="Q80" s="264" t="s">
        <v>229</v>
      </c>
      <c r="R80" s="199">
        <v>0</v>
      </c>
      <c r="S80" s="200">
        <v>0</v>
      </c>
      <c r="T80" s="199">
        <v>0</v>
      </c>
      <c r="U80" s="124">
        <v>22290</v>
      </c>
      <c r="V80" s="74">
        <f t="shared" si="3"/>
        <v>0.2503364737550471</v>
      </c>
      <c r="W80" s="124">
        <v>7200</v>
      </c>
      <c r="X80" s="159">
        <v>42219</v>
      </c>
    </row>
    <row r="81" spans="1:24" ht="30" customHeight="1">
      <c r="A81" s="894" t="s">
        <v>394</v>
      </c>
      <c r="B81" s="891" t="s">
        <v>511</v>
      </c>
      <c r="C81" s="897" t="s">
        <v>470</v>
      </c>
      <c r="D81" s="903" t="s">
        <v>472</v>
      </c>
      <c r="E81" s="900" t="s">
        <v>504</v>
      </c>
      <c r="F81" s="900" t="s">
        <v>505</v>
      </c>
      <c r="G81" s="900" t="s">
        <v>506</v>
      </c>
      <c r="H81" s="204" t="s">
        <v>473</v>
      </c>
      <c r="I81" s="897">
        <v>30882</v>
      </c>
      <c r="J81" s="897" t="s">
        <v>471</v>
      </c>
      <c r="K81" s="897" t="s">
        <v>69</v>
      </c>
      <c r="L81" s="924">
        <v>5</v>
      </c>
      <c r="M81" s="119">
        <v>9504</v>
      </c>
      <c r="N81" s="262">
        <v>34560</v>
      </c>
      <c r="O81" s="114">
        <f t="shared" si="4"/>
        <v>25056</v>
      </c>
      <c r="P81" s="265">
        <f t="shared" si="5"/>
        <v>0.725</v>
      </c>
      <c r="Q81" s="912" t="s">
        <v>197</v>
      </c>
      <c r="R81" s="906">
        <v>0</v>
      </c>
      <c r="S81" s="909">
        <v>0</v>
      </c>
      <c r="T81" s="906">
        <v>0</v>
      </c>
      <c r="U81" s="124">
        <v>30720</v>
      </c>
      <c r="V81" s="74">
        <f t="shared" si="3"/>
        <v>0.690625</v>
      </c>
      <c r="W81" s="124">
        <v>30720</v>
      </c>
      <c r="X81" s="920">
        <v>42223</v>
      </c>
    </row>
    <row r="82" spans="1:24" ht="30" customHeight="1">
      <c r="A82" s="895"/>
      <c r="B82" s="892"/>
      <c r="C82" s="898"/>
      <c r="D82" s="904"/>
      <c r="E82" s="901"/>
      <c r="F82" s="901"/>
      <c r="G82" s="901"/>
      <c r="H82" s="204" t="s">
        <v>152</v>
      </c>
      <c r="I82" s="898"/>
      <c r="J82" s="898"/>
      <c r="K82" s="898"/>
      <c r="L82" s="925"/>
      <c r="M82" s="119">
        <v>9499.92</v>
      </c>
      <c r="N82" s="262">
        <v>35520</v>
      </c>
      <c r="O82" s="114">
        <f t="shared" si="4"/>
        <v>26020.08</v>
      </c>
      <c r="P82" s="265">
        <f t="shared" si="5"/>
        <v>0.7325472972972974</v>
      </c>
      <c r="Q82" s="913"/>
      <c r="R82" s="907"/>
      <c r="S82" s="910"/>
      <c r="T82" s="907"/>
      <c r="U82" s="124">
        <v>19200</v>
      </c>
      <c r="V82" s="74">
        <f t="shared" si="3"/>
        <v>0.5052125</v>
      </c>
      <c r="W82" s="124">
        <v>30720</v>
      </c>
      <c r="X82" s="923"/>
    </row>
    <row r="83" spans="1:24" ht="30" customHeight="1">
      <c r="A83" s="896"/>
      <c r="B83" s="893"/>
      <c r="C83" s="899"/>
      <c r="D83" s="905"/>
      <c r="E83" s="902"/>
      <c r="F83" s="902"/>
      <c r="G83" s="902"/>
      <c r="H83" s="204" t="s">
        <v>474</v>
      </c>
      <c r="I83" s="899"/>
      <c r="J83" s="899"/>
      <c r="K83" s="899"/>
      <c r="L83" s="926"/>
      <c r="M83" s="119">
        <v>4200</v>
      </c>
      <c r="N83" s="262">
        <v>17760</v>
      </c>
      <c r="O83" s="114">
        <f t="shared" si="4"/>
        <v>13560</v>
      </c>
      <c r="P83" s="265">
        <f t="shared" si="5"/>
        <v>0.7635135135135135</v>
      </c>
      <c r="Q83" s="914"/>
      <c r="R83" s="908"/>
      <c r="S83" s="911"/>
      <c r="T83" s="908"/>
      <c r="U83" s="124">
        <v>9600</v>
      </c>
      <c r="V83" s="74">
        <f t="shared" si="3"/>
        <v>0.5625</v>
      </c>
      <c r="W83" s="124">
        <v>15360</v>
      </c>
      <c r="X83" s="921"/>
    </row>
    <row r="84" spans="1:24" ht="30" customHeight="1">
      <c r="A84" s="280" t="s">
        <v>358</v>
      </c>
      <c r="B84" s="280" t="s">
        <v>512</v>
      </c>
      <c r="C84" s="203" t="s">
        <v>485</v>
      </c>
      <c r="D84" s="201" t="s">
        <v>486</v>
      </c>
      <c r="E84" s="389" t="s">
        <v>514</v>
      </c>
      <c r="F84" s="389" t="s">
        <v>505</v>
      </c>
      <c r="G84" s="389" t="s">
        <v>506</v>
      </c>
      <c r="H84" s="204" t="s">
        <v>487</v>
      </c>
      <c r="I84" s="203">
        <v>31148</v>
      </c>
      <c r="J84" s="203" t="s">
        <v>61</v>
      </c>
      <c r="K84" s="203" t="s">
        <v>69</v>
      </c>
      <c r="L84" s="184">
        <v>1</v>
      </c>
      <c r="M84" s="119">
        <v>38880</v>
      </c>
      <c r="N84" s="262">
        <v>35928.71</v>
      </c>
      <c r="O84" s="114">
        <f t="shared" si="4"/>
        <v>-2951.290000000001</v>
      </c>
      <c r="P84" s="265">
        <f t="shared" si="5"/>
        <v>-0.08214294362363694</v>
      </c>
      <c r="Q84" s="264" t="s">
        <v>385</v>
      </c>
      <c r="R84" s="199">
        <v>0</v>
      </c>
      <c r="S84" s="200">
        <v>0</v>
      </c>
      <c r="T84" s="199">
        <v>0</v>
      </c>
      <c r="U84" s="124">
        <v>46077</v>
      </c>
      <c r="V84" s="74">
        <f t="shared" si="3"/>
        <v>0.15619506478286346</v>
      </c>
      <c r="W84" s="124">
        <v>33580.2</v>
      </c>
      <c r="X84" s="159">
        <v>42228</v>
      </c>
    </row>
    <row r="85" spans="1:24" ht="30" customHeight="1">
      <c r="A85" s="280" t="s">
        <v>303</v>
      </c>
      <c r="B85" s="280" t="s">
        <v>513</v>
      </c>
      <c r="C85" s="203" t="s">
        <v>489</v>
      </c>
      <c r="D85" s="201" t="s">
        <v>490</v>
      </c>
      <c r="E85" s="389" t="s">
        <v>515</v>
      </c>
      <c r="F85" s="389" t="s">
        <v>505</v>
      </c>
      <c r="G85" s="389" t="s">
        <v>506</v>
      </c>
      <c r="H85" s="204" t="s">
        <v>491</v>
      </c>
      <c r="I85" s="203">
        <v>31203</v>
      </c>
      <c r="J85" s="203" t="s">
        <v>430</v>
      </c>
      <c r="K85" s="203" t="s">
        <v>69</v>
      </c>
      <c r="L85" s="184">
        <v>1</v>
      </c>
      <c r="M85" s="119">
        <v>234999.07</v>
      </c>
      <c r="N85" s="262">
        <v>250990.07</v>
      </c>
      <c r="O85" s="114">
        <f t="shared" si="4"/>
        <v>15991</v>
      </c>
      <c r="P85" s="265">
        <f t="shared" si="5"/>
        <v>0.06371168389251415</v>
      </c>
      <c r="Q85" s="264" t="s">
        <v>315</v>
      </c>
      <c r="R85" s="199">
        <v>0</v>
      </c>
      <c r="S85" s="200">
        <v>0</v>
      </c>
      <c r="T85" s="199">
        <v>0</v>
      </c>
      <c r="U85" s="124">
        <v>254384</v>
      </c>
      <c r="V85" s="74">
        <f t="shared" si="3"/>
        <v>0.07620341688156484</v>
      </c>
      <c r="W85" s="124">
        <v>222413.82</v>
      </c>
      <c r="X85" s="159">
        <v>42230</v>
      </c>
    </row>
    <row r="86" spans="1:24" ht="30" customHeight="1">
      <c r="A86" s="280" t="s">
        <v>326</v>
      </c>
      <c r="B86" s="280" t="s">
        <v>622</v>
      </c>
      <c r="C86" s="203" t="s">
        <v>626</v>
      </c>
      <c r="D86" s="201" t="s">
        <v>627</v>
      </c>
      <c r="E86" s="389" t="s">
        <v>514</v>
      </c>
      <c r="F86" s="389" t="s">
        <v>505</v>
      </c>
      <c r="G86" s="389" t="s">
        <v>506</v>
      </c>
      <c r="H86" s="204" t="s">
        <v>628</v>
      </c>
      <c r="I86" s="203">
        <v>31204</v>
      </c>
      <c r="J86" s="203" t="s">
        <v>430</v>
      </c>
      <c r="K86" s="203" t="s">
        <v>62</v>
      </c>
      <c r="L86" s="184">
        <v>1</v>
      </c>
      <c r="M86" s="119">
        <v>16650</v>
      </c>
      <c r="N86" s="262">
        <v>23547</v>
      </c>
      <c r="O86" s="114">
        <f t="shared" si="4"/>
        <v>6897</v>
      </c>
      <c r="P86" s="265">
        <f t="shared" si="5"/>
        <v>0.29290355459294176</v>
      </c>
      <c r="Q86" s="264" t="s">
        <v>378</v>
      </c>
      <c r="R86" s="199">
        <v>0</v>
      </c>
      <c r="S86" s="200">
        <v>0</v>
      </c>
      <c r="T86" s="199">
        <v>0</v>
      </c>
      <c r="U86" s="124">
        <v>21750</v>
      </c>
      <c r="V86" s="74">
        <f t="shared" si="3"/>
        <v>0.23448275862068965</v>
      </c>
      <c r="W86" s="124">
        <v>16342</v>
      </c>
      <c r="X86" s="159">
        <v>42237</v>
      </c>
    </row>
    <row r="87" spans="1:24" ht="30" customHeight="1">
      <c r="A87" s="280" t="s">
        <v>369</v>
      </c>
      <c r="B87" s="280" t="s">
        <v>664</v>
      </c>
      <c r="C87" s="203" t="s">
        <v>629</v>
      </c>
      <c r="D87" s="201" t="s">
        <v>630</v>
      </c>
      <c r="E87" s="389" t="s">
        <v>515</v>
      </c>
      <c r="F87" s="389" t="s">
        <v>505</v>
      </c>
      <c r="G87" s="389" t="s">
        <v>506</v>
      </c>
      <c r="H87" s="204" t="s">
        <v>631</v>
      </c>
      <c r="I87" s="203">
        <v>31205</v>
      </c>
      <c r="J87" s="203" t="s">
        <v>226</v>
      </c>
      <c r="K87" s="203" t="s">
        <v>62</v>
      </c>
      <c r="L87" s="184">
        <v>1</v>
      </c>
      <c r="M87" s="119">
        <v>24450</v>
      </c>
      <c r="N87" s="262">
        <v>24649.47</v>
      </c>
      <c r="O87" s="114">
        <f t="shared" si="4"/>
        <v>199.47000000000116</v>
      </c>
      <c r="P87" s="265">
        <f t="shared" si="5"/>
        <v>0.0080922632413598</v>
      </c>
      <c r="Q87" s="264" t="s">
        <v>248</v>
      </c>
      <c r="R87" s="199">
        <v>0</v>
      </c>
      <c r="S87" s="200">
        <v>0</v>
      </c>
      <c r="T87" s="199">
        <v>0</v>
      </c>
      <c r="U87" s="124">
        <v>26477.8</v>
      </c>
      <c r="V87" s="74">
        <f t="shared" si="3"/>
        <v>0.07658491264379969</v>
      </c>
      <c r="W87" s="124">
        <v>17400</v>
      </c>
      <c r="X87" s="159">
        <v>42250</v>
      </c>
    </row>
    <row r="88" spans="1:24" ht="30" customHeight="1">
      <c r="A88" s="894" t="s">
        <v>370</v>
      </c>
      <c r="B88" s="891" t="s">
        <v>665</v>
      </c>
      <c r="C88" s="897" t="s">
        <v>666</v>
      </c>
      <c r="D88" s="900" t="s">
        <v>667</v>
      </c>
      <c r="E88" s="900" t="s">
        <v>504</v>
      </c>
      <c r="F88" s="900" t="s">
        <v>505</v>
      </c>
      <c r="G88" s="389" t="s">
        <v>506</v>
      </c>
      <c r="H88" s="204" t="s">
        <v>159</v>
      </c>
      <c r="I88" s="897">
        <v>31315</v>
      </c>
      <c r="J88" s="897" t="s">
        <v>400</v>
      </c>
      <c r="K88" s="897" t="s">
        <v>62</v>
      </c>
      <c r="L88" s="924">
        <v>7</v>
      </c>
      <c r="M88" s="114">
        <v>0</v>
      </c>
      <c r="N88" s="114">
        <v>0</v>
      </c>
      <c r="O88" s="114">
        <v>0</v>
      </c>
      <c r="P88" s="114">
        <v>0</v>
      </c>
      <c r="Q88" s="912" t="s">
        <v>440</v>
      </c>
      <c r="R88" s="199">
        <v>0</v>
      </c>
      <c r="S88" s="200">
        <v>0</v>
      </c>
      <c r="T88" s="199">
        <v>0</v>
      </c>
      <c r="U88" s="114">
        <v>0</v>
      </c>
      <c r="V88" s="114">
        <v>0</v>
      </c>
      <c r="W88" s="114">
        <v>0</v>
      </c>
      <c r="X88" s="470" t="s">
        <v>27</v>
      </c>
    </row>
    <row r="89" spans="1:24" ht="30" customHeight="1">
      <c r="A89" s="895"/>
      <c r="B89" s="892"/>
      <c r="C89" s="898"/>
      <c r="D89" s="901"/>
      <c r="E89" s="901"/>
      <c r="F89" s="901"/>
      <c r="G89" s="389" t="s">
        <v>506</v>
      </c>
      <c r="H89" s="204" t="s">
        <v>159</v>
      </c>
      <c r="I89" s="898"/>
      <c r="J89" s="898"/>
      <c r="K89" s="898"/>
      <c r="L89" s="925"/>
      <c r="M89" s="114">
        <v>0</v>
      </c>
      <c r="N89" s="114">
        <v>0</v>
      </c>
      <c r="O89" s="114">
        <v>0</v>
      </c>
      <c r="P89" s="114">
        <v>0</v>
      </c>
      <c r="Q89" s="913"/>
      <c r="R89" s="199">
        <v>0</v>
      </c>
      <c r="S89" s="200">
        <v>0</v>
      </c>
      <c r="T89" s="199">
        <v>0</v>
      </c>
      <c r="U89" s="114">
        <v>0</v>
      </c>
      <c r="V89" s="114">
        <v>0</v>
      </c>
      <c r="W89" s="114">
        <v>0</v>
      </c>
      <c r="X89" s="470" t="s">
        <v>27</v>
      </c>
    </row>
    <row r="90" spans="1:24" ht="30" customHeight="1">
      <c r="A90" s="895"/>
      <c r="B90" s="892"/>
      <c r="C90" s="898"/>
      <c r="D90" s="901"/>
      <c r="E90" s="901"/>
      <c r="F90" s="901"/>
      <c r="G90" s="389" t="s">
        <v>506</v>
      </c>
      <c r="H90" s="204" t="s">
        <v>159</v>
      </c>
      <c r="I90" s="898"/>
      <c r="J90" s="898"/>
      <c r="K90" s="898"/>
      <c r="L90" s="925"/>
      <c r="M90" s="114">
        <v>0</v>
      </c>
      <c r="N90" s="114">
        <v>0</v>
      </c>
      <c r="O90" s="114">
        <v>0</v>
      </c>
      <c r="P90" s="114">
        <v>0</v>
      </c>
      <c r="Q90" s="913"/>
      <c r="R90" s="199">
        <v>0</v>
      </c>
      <c r="S90" s="200">
        <v>0</v>
      </c>
      <c r="T90" s="199">
        <v>0</v>
      </c>
      <c r="U90" s="114">
        <v>0</v>
      </c>
      <c r="V90" s="114">
        <v>0</v>
      </c>
      <c r="W90" s="114">
        <v>0</v>
      </c>
      <c r="X90" s="470" t="s">
        <v>27</v>
      </c>
    </row>
    <row r="91" spans="1:24" ht="30" customHeight="1">
      <c r="A91" s="895"/>
      <c r="B91" s="892"/>
      <c r="C91" s="898"/>
      <c r="D91" s="901"/>
      <c r="E91" s="901"/>
      <c r="F91" s="901"/>
      <c r="G91" s="389" t="s">
        <v>506</v>
      </c>
      <c r="H91" s="204" t="s">
        <v>159</v>
      </c>
      <c r="I91" s="898"/>
      <c r="J91" s="898"/>
      <c r="K91" s="898"/>
      <c r="L91" s="925"/>
      <c r="M91" s="114">
        <v>0</v>
      </c>
      <c r="N91" s="114">
        <v>0</v>
      </c>
      <c r="O91" s="114">
        <v>0</v>
      </c>
      <c r="P91" s="114">
        <v>0</v>
      </c>
      <c r="Q91" s="913"/>
      <c r="R91" s="199">
        <v>0</v>
      </c>
      <c r="S91" s="200">
        <v>0</v>
      </c>
      <c r="T91" s="199">
        <v>0</v>
      </c>
      <c r="U91" s="114">
        <v>0</v>
      </c>
      <c r="V91" s="114">
        <v>0</v>
      </c>
      <c r="W91" s="114">
        <v>0</v>
      </c>
      <c r="X91" s="470" t="s">
        <v>27</v>
      </c>
    </row>
    <row r="92" spans="1:24" ht="30" customHeight="1">
      <c r="A92" s="895"/>
      <c r="B92" s="892"/>
      <c r="C92" s="898"/>
      <c r="D92" s="901"/>
      <c r="E92" s="901"/>
      <c r="F92" s="901"/>
      <c r="G92" s="389" t="s">
        <v>506</v>
      </c>
      <c r="H92" s="204" t="s">
        <v>159</v>
      </c>
      <c r="I92" s="898"/>
      <c r="J92" s="898"/>
      <c r="K92" s="898"/>
      <c r="L92" s="925"/>
      <c r="M92" s="114">
        <v>0</v>
      </c>
      <c r="N92" s="114">
        <v>0</v>
      </c>
      <c r="O92" s="114">
        <v>0</v>
      </c>
      <c r="P92" s="114">
        <v>0</v>
      </c>
      <c r="Q92" s="913"/>
      <c r="R92" s="199">
        <v>0</v>
      </c>
      <c r="S92" s="200">
        <v>0</v>
      </c>
      <c r="T92" s="199">
        <v>0</v>
      </c>
      <c r="U92" s="114">
        <v>0</v>
      </c>
      <c r="V92" s="114">
        <v>0</v>
      </c>
      <c r="W92" s="114">
        <v>0</v>
      </c>
      <c r="X92" s="470" t="s">
        <v>27</v>
      </c>
    </row>
    <row r="93" spans="1:24" ht="30" customHeight="1">
      <c r="A93" s="895"/>
      <c r="B93" s="892"/>
      <c r="C93" s="898"/>
      <c r="D93" s="901"/>
      <c r="E93" s="901"/>
      <c r="F93" s="901"/>
      <c r="G93" s="389" t="s">
        <v>506</v>
      </c>
      <c r="H93" s="204" t="s">
        <v>159</v>
      </c>
      <c r="I93" s="898"/>
      <c r="J93" s="898"/>
      <c r="K93" s="898"/>
      <c r="L93" s="925"/>
      <c r="M93" s="114">
        <v>0</v>
      </c>
      <c r="N93" s="114">
        <v>0</v>
      </c>
      <c r="O93" s="114">
        <v>0</v>
      </c>
      <c r="P93" s="114">
        <v>0</v>
      </c>
      <c r="Q93" s="913"/>
      <c r="R93" s="199">
        <v>0</v>
      </c>
      <c r="S93" s="200">
        <v>0</v>
      </c>
      <c r="T93" s="199">
        <v>0</v>
      </c>
      <c r="U93" s="114">
        <v>0</v>
      </c>
      <c r="V93" s="114">
        <v>0</v>
      </c>
      <c r="W93" s="114">
        <v>0</v>
      </c>
      <c r="X93" s="470" t="s">
        <v>27</v>
      </c>
    </row>
    <row r="94" spans="1:24" ht="30" customHeight="1">
      <c r="A94" s="895"/>
      <c r="B94" s="892"/>
      <c r="C94" s="898"/>
      <c r="D94" s="901"/>
      <c r="E94" s="901"/>
      <c r="F94" s="901"/>
      <c r="G94" s="389" t="s">
        <v>506</v>
      </c>
      <c r="H94" s="204" t="s">
        <v>668</v>
      </c>
      <c r="I94" s="898"/>
      <c r="J94" s="899"/>
      <c r="K94" s="899"/>
      <c r="L94" s="926"/>
      <c r="M94" s="119">
        <v>700</v>
      </c>
      <c r="N94" s="262">
        <v>705.4</v>
      </c>
      <c r="O94" s="114">
        <v>5.4</v>
      </c>
      <c r="P94" s="265">
        <f t="shared" si="5"/>
        <v>0.007655231074567622</v>
      </c>
      <c r="Q94" s="914"/>
      <c r="R94" s="199">
        <v>0</v>
      </c>
      <c r="S94" s="200">
        <v>0</v>
      </c>
      <c r="T94" s="199">
        <v>0</v>
      </c>
      <c r="U94" s="124">
        <v>300</v>
      </c>
      <c r="V94" s="74">
        <f>(U94-M94)/U94*100%</f>
        <v>-1.3333333333333333</v>
      </c>
      <c r="W94" s="124">
        <v>636.8</v>
      </c>
      <c r="X94" s="159">
        <v>42262</v>
      </c>
    </row>
    <row r="95" spans="1:24" ht="30" customHeight="1">
      <c r="A95" s="280" t="s">
        <v>382</v>
      </c>
      <c r="B95" s="280" t="s">
        <v>659</v>
      </c>
      <c r="C95" s="203" t="s">
        <v>660</v>
      </c>
      <c r="D95" s="201" t="s">
        <v>661</v>
      </c>
      <c r="E95" s="389" t="s">
        <v>515</v>
      </c>
      <c r="F95" s="389" t="s">
        <v>505</v>
      </c>
      <c r="G95" s="389" t="s">
        <v>506</v>
      </c>
      <c r="H95" s="204" t="s">
        <v>662</v>
      </c>
      <c r="I95" s="203">
        <v>31336</v>
      </c>
      <c r="J95" s="203" t="s">
        <v>663</v>
      </c>
      <c r="K95" s="203" t="s">
        <v>62</v>
      </c>
      <c r="L95" s="184">
        <v>2</v>
      </c>
      <c r="M95" s="119">
        <v>16578</v>
      </c>
      <c r="N95" s="262">
        <v>26083.5</v>
      </c>
      <c r="O95" s="114">
        <f t="shared" si="4"/>
        <v>9505.5</v>
      </c>
      <c r="P95" s="265">
        <f t="shared" si="5"/>
        <v>0.3644257864167002</v>
      </c>
      <c r="Q95" s="264" t="s">
        <v>229</v>
      </c>
      <c r="R95" s="199">
        <v>0</v>
      </c>
      <c r="S95" s="200">
        <v>0</v>
      </c>
      <c r="T95" s="199">
        <v>0</v>
      </c>
      <c r="U95" s="124">
        <v>35000</v>
      </c>
      <c r="V95" s="74">
        <f>(U95-M95)/U95*100%</f>
        <v>0.5263428571428571</v>
      </c>
      <c r="W95" s="124">
        <v>24500</v>
      </c>
      <c r="X95" s="159">
        <v>42262</v>
      </c>
    </row>
    <row r="96" spans="1:24" ht="30" customHeight="1">
      <c r="A96" s="894" t="s">
        <v>379</v>
      </c>
      <c r="B96" s="891" t="s">
        <v>659</v>
      </c>
      <c r="C96" s="897" t="s">
        <v>669</v>
      </c>
      <c r="D96" s="900" t="s">
        <v>670</v>
      </c>
      <c r="E96" s="900" t="s">
        <v>504</v>
      </c>
      <c r="F96" s="900" t="s">
        <v>505</v>
      </c>
      <c r="G96" s="389" t="s">
        <v>506</v>
      </c>
      <c r="H96" s="204" t="s">
        <v>671</v>
      </c>
      <c r="I96" s="897">
        <v>31266</v>
      </c>
      <c r="J96" s="897" t="s">
        <v>61</v>
      </c>
      <c r="K96" s="897" t="s">
        <v>62</v>
      </c>
      <c r="L96" s="184" t="s">
        <v>672</v>
      </c>
      <c r="M96" s="119"/>
      <c r="N96" s="262">
        <v>868</v>
      </c>
      <c r="O96" s="114"/>
      <c r="P96" s="265">
        <f t="shared" si="5"/>
        <v>0</v>
      </c>
      <c r="Q96" s="912" t="s">
        <v>248</v>
      </c>
      <c r="R96" s="906">
        <v>0</v>
      </c>
      <c r="S96" s="909">
        <v>0</v>
      </c>
      <c r="T96" s="906">
        <v>0</v>
      </c>
      <c r="U96" s="124"/>
      <c r="V96" s="74"/>
      <c r="W96" s="124">
        <v>684</v>
      </c>
      <c r="X96" s="920">
        <v>42264</v>
      </c>
    </row>
    <row r="97" spans="1:24" ht="30" customHeight="1">
      <c r="A97" s="895"/>
      <c r="B97" s="892"/>
      <c r="C97" s="898"/>
      <c r="D97" s="901"/>
      <c r="E97" s="901"/>
      <c r="F97" s="901"/>
      <c r="G97" s="389" t="s">
        <v>506</v>
      </c>
      <c r="H97" s="204" t="s">
        <v>675</v>
      </c>
      <c r="I97" s="898"/>
      <c r="J97" s="898"/>
      <c r="K97" s="898"/>
      <c r="L97" s="184" t="s">
        <v>673</v>
      </c>
      <c r="M97" s="119">
        <v>2539</v>
      </c>
      <c r="N97" s="262">
        <v>2894</v>
      </c>
      <c r="O97" s="114">
        <f t="shared" si="4"/>
        <v>355</v>
      </c>
      <c r="P97" s="265">
        <f t="shared" si="5"/>
        <v>0.12266758811333794</v>
      </c>
      <c r="Q97" s="913"/>
      <c r="R97" s="907"/>
      <c r="S97" s="910"/>
      <c r="T97" s="907"/>
      <c r="U97" s="124">
        <v>2765</v>
      </c>
      <c r="V97" s="74">
        <f aca="true" t="shared" si="6" ref="V97:V121">(U97-M97)/U97*100%</f>
        <v>0.08173598553345389</v>
      </c>
      <c r="W97" s="124">
        <v>2483</v>
      </c>
      <c r="X97" s="923"/>
    </row>
    <row r="98" spans="1:24" ht="47.25" customHeight="1">
      <c r="A98" s="896"/>
      <c r="B98" s="893"/>
      <c r="C98" s="899"/>
      <c r="D98" s="902"/>
      <c r="E98" s="902"/>
      <c r="F98" s="902"/>
      <c r="G98" s="389" t="s">
        <v>506</v>
      </c>
      <c r="H98" s="204" t="s">
        <v>676</v>
      </c>
      <c r="I98" s="899"/>
      <c r="J98" s="899"/>
      <c r="K98" s="899"/>
      <c r="L98" s="476" t="s">
        <v>674</v>
      </c>
      <c r="M98" s="119">
        <v>7303</v>
      </c>
      <c r="N98" s="262">
        <v>9246</v>
      </c>
      <c r="O98" s="114">
        <f t="shared" si="4"/>
        <v>1943</v>
      </c>
      <c r="P98" s="265">
        <f t="shared" si="5"/>
        <v>0.21014492753623187</v>
      </c>
      <c r="Q98" s="914"/>
      <c r="R98" s="908"/>
      <c r="S98" s="911"/>
      <c r="T98" s="908"/>
      <c r="U98" s="124">
        <v>9598</v>
      </c>
      <c r="V98" s="74">
        <f t="shared" si="6"/>
        <v>0.23911231506563868</v>
      </c>
      <c r="W98" s="124">
        <v>5334.9</v>
      </c>
      <c r="X98" s="921"/>
    </row>
    <row r="99" spans="1:24" ht="30" customHeight="1">
      <c r="A99" s="280" t="s">
        <v>381</v>
      </c>
      <c r="B99" s="280" t="s">
        <v>678</v>
      </c>
      <c r="C99" s="203" t="s">
        <v>700</v>
      </c>
      <c r="D99" s="201" t="s">
        <v>701</v>
      </c>
      <c r="E99" s="201" t="s">
        <v>514</v>
      </c>
      <c r="F99" s="201" t="s">
        <v>505</v>
      </c>
      <c r="G99" s="389" t="s">
        <v>506</v>
      </c>
      <c r="H99" s="204" t="s">
        <v>702</v>
      </c>
      <c r="I99" s="203">
        <v>31259</v>
      </c>
      <c r="J99" s="203" t="s">
        <v>703</v>
      </c>
      <c r="K99" s="203" t="s">
        <v>62</v>
      </c>
      <c r="L99" s="184">
        <v>1</v>
      </c>
      <c r="M99" s="119">
        <v>19550</v>
      </c>
      <c r="N99" s="262">
        <v>26588</v>
      </c>
      <c r="O99" s="114">
        <f t="shared" si="4"/>
        <v>7038</v>
      </c>
      <c r="P99" s="265">
        <f t="shared" si="5"/>
        <v>0.2647058823529412</v>
      </c>
      <c r="Q99" s="264" t="s">
        <v>704</v>
      </c>
      <c r="R99" s="199">
        <v>0</v>
      </c>
      <c r="S99" s="200">
        <v>0</v>
      </c>
      <c r="T99" s="199">
        <v>0</v>
      </c>
      <c r="U99" s="124">
        <v>31807</v>
      </c>
      <c r="V99" s="74">
        <f t="shared" si="6"/>
        <v>0.3853554249064671</v>
      </c>
      <c r="W99" s="124">
        <v>20060</v>
      </c>
      <c r="X99" s="159">
        <v>42278</v>
      </c>
    </row>
    <row r="100" spans="1:24" ht="30" customHeight="1">
      <c r="A100" s="280" t="s">
        <v>399</v>
      </c>
      <c r="B100" s="280" t="s">
        <v>709</v>
      </c>
      <c r="C100" s="203" t="s">
        <v>710</v>
      </c>
      <c r="D100" s="201" t="s">
        <v>711</v>
      </c>
      <c r="E100" s="201" t="s">
        <v>514</v>
      </c>
      <c r="F100" s="201" t="s">
        <v>505</v>
      </c>
      <c r="G100" s="389" t="s">
        <v>506</v>
      </c>
      <c r="H100" s="204" t="s">
        <v>739</v>
      </c>
      <c r="I100" s="203">
        <v>31363</v>
      </c>
      <c r="J100" s="203" t="s">
        <v>61</v>
      </c>
      <c r="K100" s="203" t="s">
        <v>62</v>
      </c>
      <c r="L100" s="184">
        <v>1</v>
      </c>
      <c r="M100" s="119">
        <v>5770</v>
      </c>
      <c r="N100" s="262">
        <v>5770</v>
      </c>
      <c r="O100" s="114">
        <f t="shared" si="4"/>
        <v>0</v>
      </c>
      <c r="P100" s="265">
        <f t="shared" si="5"/>
        <v>0</v>
      </c>
      <c r="Q100" s="264" t="s">
        <v>248</v>
      </c>
      <c r="R100" s="199">
        <v>0</v>
      </c>
      <c r="S100" s="200">
        <v>0</v>
      </c>
      <c r="T100" s="199">
        <v>0</v>
      </c>
      <c r="U100" s="124">
        <v>9000</v>
      </c>
      <c r="V100" s="74">
        <f t="shared" si="6"/>
        <v>0.35888888888888887</v>
      </c>
      <c r="W100" s="124">
        <v>5380</v>
      </c>
      <c r="X100" s="159">
        <v>42291</v>
      </c>
    </row>
    <row r="101" spans="1:24" ht="30" customHeight="1">
      <c r="A101" s="280" t="s">
        <v>395</v>
      </c>
      <c r="B101" s="280" t="s">
        <v>705</v>
      </c>
      <c r="C101" s="203" t="s">
        <v>706</v>
      </c>
      <c r="D101" s="201" t="s">
        <v>707</v>
      </c>
      <c r="E101" s="201" t="s">
        <v>514</v>
      </c>
      <c r="F101" s="201" t="s">
        <v>505</v>
      </c>
      <c r="G101" s="389" t="s">
        <v>506</v>
      </c>
      <c r="H101" s="204" t="s">
        <v>763</v>
      </c>
      <c r="I101" s="203">
        <v>31021</v>
      </c>
      <c r="J101" s="203" t="s">
        <v>708</v>
      </c>
      <c r="K101" s="203" t="s">
        <v>62</v>
      </c>
      <c r="L101" s="184">
        <v>1</v>
      </c>
      <c r="M101" s="119">
        <v>10736.55</v>
      </c>
      <c r="N101" s="262">
        <v>12861.45</v>
      </c>
      <c r="O101" s="114">
        <f t="shared" si="4"/>
        <v>2124.9000000000015</v>
      </c>
      <c r="P101" s="265">
        <f t="shared" si="5"/>
        <v>0.16521465309121455</v>
      </c>
      <c r="Q101" s="264" t="s">
        <v>229</v>
      </c>
      <c r="R101" s="199">
        <v>0</v>
      </c>
      <c r="S101" s="200">
        <v>0</v>
      </c>
      <c r="T101" s="199">
        <v>0</v>
      </c>
      <c r="U101" s="124">
        <v>12000</v>
      </c>
      <c r="V101" s="74">
        <f t="shared" si="6"/>
        <v>0.10528750000000006</v>
      </c>
      <c r="W101" s="124">
        <v>11385</v>
      </c>
      <c r="X101" s="159">
        <v>42296</v>
      </c>
    </row>
    <row r="102" spans="1:24" ht="30" customHeight="1">
      <c r="A102" s="280" t="s">
        <v>407</v>
      </c>
      <c r="B102" s="280" t="s">
        <v>780</v>
      </c>
      <c r="C102" s="203" t="s">
        <v>781</v>
      </c>
      <c r="D102" s="201" t="s">
        <v>782</v>
      </c>
      <c r="E102" s="201" t="s">
        <v>514</v>
      </c>
      <c r="F102" s="201" t="s">
        <v>505</v>
      </c>
      <c r="G102" s="389" t="s">
        <v>506</v>
      </c>
      <c r="H102" s="204" t="s">
        <v>783</v>
      </c>
      <c r="I102" s="203">
        <v>31480</v>
      </c>
      <c r="J102" s="203" t="s">
        <v>68</v>
      </c>
      <c r="K102" s="203" t="s">
        <v>62</v>
      </c>
      <c r="L102" s="184">
        <v>1</v>
      </c>
      <c r="M102" s="119">
        <v>4400</v>
      </c>
      <c r="N102" s="262">
        <v>4133.6</v>
      </c>
      <c r="O102" s="114">
        <f t="shared" si="4"/>
        <v>-266.39999999999964</v>
      </c>
      <c r="P102" s="265">
        <f t="shared" si="5"/>
        <v>-0.06444745500290294</v>
      </c>
      <c r="Q102" s="264" t="s">
        <v>704</v>
      </c>
      <c r="R102" s="199">
        <v>0</v>
      </c>
      <c r="S102" s="200">
        <v>0</v>
      </c>
      <c r="T102" s="199">
        <v>0</v>
      </c>
      <c r="U102" s="124">
        <v>14000</v>
      </c>
      <c r="V102" s="74">
        <f t="shared" si="6"/>
        <v>0.6857142857142857</v>
      </c>
      <c r="W102" s="124">
        <v>2560</v>
      </c>
      <c r="X102" s="159">
        <v>42300</v>
      </c>
    </row>
    <row r="103" spans="1:24" ht="30" customHeight="1">
      <c r="A103" s="280" t="s">
        <v>422</v>
      </c>
      <c r="B103" s="280" t="s">
        <v>780</v>
      </c>
      <c r="C103" s="203" t="s">
        <v>810</v>
      </c>
      <c r="D103" s="201" t="s">
        <v>811</v>
      </c>
      <c r="E103" s="201" t="s">
        <v>514</v>
      </c>
      <c r="F103" s="201" t="s">
        <v>505</v>
      </c>
      <c r="G103" s="389" t="s">
        <v>506</v>
      </c>
      <c r="H103" s="204" t="s">
        <v>812</v>
      </c>
      <c r="I103" s="203">
        <v>31515</v>
      </c>
      <c r="J103" s="203" t="s">
        <v>174</v>
      </c>
      <c r="K103" s="203" t="s">
        <v>62</v>
      </c>
      <c r="L103" s="184">
        <v>1</v>
      </c>
      <c r="M103" s="119">
        <v>14020</v>
      </c>
      <c r="N103" s="262">
        <v>21460</v>
      </c>
      <c r="O103" s="114">
        <f t="shared" si="4"/>
        <v>7440</v>
      </c>
      <c r="P103" s="265">
        <f t="shared" si="5"/>
        <v>0.3466915191053122</v>
      </c>
      <c r="Q103" s="264" t="s">
        <v>704</v>
      </c>
      <c r="R103" s="199">
        <v>0</v>
      </c>
      <c r="S103" s="200">
        <v>0</v>
      </c>
      <c r="T103" s="199">
        <v>0</v>
      </c>
      <c r="U103" s="124">
        <v>16200</v>
      </c>
      <c r="V103" s="74">
        <f t="shared" si="6"/>
        <v>0.1345679012345679</v>
      </c>
      <c r="W103" s="124">
        <v>12000</v>
      </c>
      <c r="X103" s="159">
        <v>42314</v>
      </c>
    </row>
    <row r="104" spans="1:24" ht="30" customHeight="1">
      <c r="A104" s="280" t="s">
        <v>425</v>
      </c>
      <c r="B104" s="280" t="s">
        <v>857</v>
      </c>
      <c r="C104" s="203" t="s">
        <v>858</v>
      </c>
      <c r="D104" s="201" t="s">
        <v>859</v>
      </c>
      <c r="E104" s="201" t="s">
        <v>514</v>
      </c>
      <c r="F104" s="201" t="s">
        <v>505</v>
      </c>
      <c r="G104" s="389" t="s">
        <v>506</v>
      </c>
      <c r="H104" s="204" t="s">
        <v>860</v>
      </c>
      <c r="I104" s="203">
        <v>31516</v>
      </c>
      <c r="J104" s="203" t="s">
        <v>174</v>
      </c>
      <c r="K104" s="203" t="s">
        <v>62</v>
      </c>
      <c r="L104" s="184">
        <v>1</v>
      </c>
      <c r="M104" s="119">
        <v>14200</v>
      </c>
      <c r="N104" s="262">
        <v>19939.28</v>
      </c>
      <c r="O104" s="114">
        <f t="shared" si="4"/>
        <v>5739.279999999999</v>
      </c>
      <c r="P104" s="265">
        <f t="shared" si="5"/>
        <v>0.28783787579090114</v>
      </c>
      <c r="Q104" s="264" t="s">
        <v>248</v>
      </c>
      <c r="R104" s="199">
        <v>0</v>
      </c>
      <c r="S104" s="200">
        <v>0</v>
      </c>
      <c r="T104" s="199">
        <v>0</v>
      </c>
      <c r="U104" s="124">
        <v>24000</v>
      </c>
      <c r="V104" s="74">
        <f t="shared" si="6"/>
        <v>0.4083333333333333</v>
      </c>
      <c r="W104" s="124">
        <v>15600</v>
      </c>
      <c r="X104" s="159">
        <v>42321</v>
      </c>
    </row>
    <row r="105" spans="1:24" ht="30" customHeight="1">
      <c r="A105" s="280" t="s">
        <v>433</v>
      </c>
      <c r="B105" s="280" t="s">
        <v>780</v>
      </c>
      <c r="C105" s="203" t="s">
        <v>820</v>
      </c>
      <c r="D105" s="201" t="s">
        <v>822</v>
      </c>
      <c r="E105" s="201" t="s">
        <v>514</v>
      </c>
      <c r="F105" s="201" t="s">
        <v>505</v>
      </c>
      <c r="G105" s="389" t="s">
        <v>506</v>
      </c>
      <c r="H105" s="204" t="s">
        <v>821</v>
      </c>
      <c r="I105" s="203">
        <v>31474</v>
      </c>
      <c r="J105" s="203" t="s">
        <v>199</v>
      </c>
      <c r="K105" s="203" t="s">
        <v>62</v>
      </c>
      <c r="L105" s="184">
        <v>1</v>
      </c>
      <c r="M105" s="119">
        <v>16960</v>
      </c>
      <c r="N105" s="262">
        <v>28190</v>
      </c>
      <c r="O105" s="114">
        <f t="shared" si="4"/>
        <v>11230</v>
      </c>
      <c r="P105" s="265">
        <f t="shared" si="5"/>
        <v>0.3983682156793189</v>
      </c>
      <c r="Q105" s="264" t="s">
        <v>315</v>
      </c>
      <c r="R105" s="199">
        <v>0</v>
      </c>
      <c r="S105" s="200">
        <v>0</v>
      </c>
      <c r="T105" s="199">
        <v>0</v>
      </c>
      <c r="U105" s="124">
        <v>20900</v>
      </c>
      <c r="V105" s="74">
        <f t="shared" si="6"/>
        <v>0.18851674641148325</v>
      </c>
      <c r="W105" s="124">
        <v>19000</v>
      </c>
      <c r="X105" s="159">
        <v>42318</v>
      </c>
    </row>
    <row r="106" spans="1:24" ht="30" customHeight="1">
      <c r="A106" s="280" t="s">
        <v>457</v>
      </c>
      <c r="B106" s="280" t="s">
        <v>824</v>
      </c>
      <c r="C106" s="203" t="s">
        <v>865</v>
      </c>
      <c r="D106" s="201" t="s">
        <v>866</v>
      </c>
      <c r="E106" s="201" t="s">
        <v>515</v>
      </c>
      <c r="F106" s="201" t="s">
        <v>505</v>
      </c>
      <c r="G106" s="389" t="s">
        <v>506</v>
      </c>
      <c r="H106" s="204" t="s">
        <v>867</v>
      </c>
      <c r="I106" s="203">
        <v>31586</v>
      </c>
      <c r="J106" s="203" t="s">
        <v>663</v>
      </c>
      <c r="K106" s="203" t="s">
        <v>194</v>
      </c>
      <c r="L106" s="184">
        <v>2</v>
      </c>
      <c r="M106" s="119">
        <v>8640</v>
      </c>
      <c r="N106" s="262">
        <v>8640</v>
      </c>
      <c r="O106" s="114">
        <f t="shared" si="4"/>
        <v>0</v>
      </c>
      <c r="P106" s="265">
        <f t="shared" si="5"/>
        <v>0</v>
      </c>
      <c r="Q106" s="264" t="s">
        <v>197</v>
      </c>
      <c r="R106" s="199">
        <v>0</v>
      </c>
      <c r="S106" s="200">
        <v>0</v>
      </c>
      <c r="T106" s="199">
        <v>0</v>
      </c>
      <c r="U106" s="124">
        <v>16000</v>
      </c>
      <c r="V106" s="74">
        <f t="shared" si="6"/>
        <v>0.46</v>
      </c>
      <c r="W106" s="124">
        <v>6500</v>
      </c>
      <c r="X106" s="159">
        <v>42324</v>
      </c>
    </row>
    <row r="107" spans="1:24" ht="30" customHeight="1">
      <c r="A107" s="280" t="s">
        <v>448</v>
      </c>
      <c r="B107" s="280" t="s">
        <v>787</v>
      </c>
      <c r="C107" s="203" t="s">
        <v>957</v>
      </c>
      <c r="D107" s="201" t="s">
        <v>958</v>
      </c>
      <c r="E107" s="201" t="s">
        <v>514</v>
      </c>
      <c r="F107" s="201" t="s">
        <v>505</v>
      </c>
      <c r="G107" s="389" t="s">
        <v>506</v>
      </c>
      <c r="H107" s="204" t="s">
        <v>959</v>
      </c>
      <c r="I107" s="203">
        <v>31514</v>
      </c>
      <c r="J107" s="203" t="s">
        <v>174</v>
      </c>
      <c r="K107" s="203" t="s">
        <v>62</v>
      </c>
      <c r="L107" s="184">
        <v>1</v>
      </c>
      <c r="M107" s="119">
        <v>41800</v>
      </c>
      <c r="N107" s="262">
        <v>42000</v>
      </c>
      <c r="O107" s="114">
        <f t="shared" si="4"/>
        <v>200</v>
      </c>
      <c r="P107" s="265">
        <f t="shared" si="5"/>
        <v>0.004761904761904762</v>
      </c>
      <c r="Q107" s="264" t="s">
        <v>378</v>
      </c>
      <c r="R107" s="199">
        <v>0</v>
      </c>
      <c r="S107" s="200">
        <v>0</v>
      </c>
      <c r="T107" s="199">
        <v>0</v>
      </c>
      <c r="U107" s="124">
        <v>45000</v>
      </c>
      <c r="V107" s="74">
        <f t="shared" si="6"/>
        <v>0.07111111111111111</v>
      </c>
      <c r="W107" s="124">
        <v>38095</v>
      </c>
      <c r="X107" s="159">
        <v>42340</v>
      </c>
    </row>
    <row r="108" spans="1:24" ht="30" customHeight="1">
      <c r="A108" s="894" t="s">
        <v>454</v>
      </c>
      <c r="B108" s="891" t="s">
        <v>787</v>
      </c>
      <c r="C108" s="897" t="s">
        <v>868</v>
      </c>
      <c r="D108" s="903" t="s">
        <v>869</v>
      </c>
      <c r="E108" s="900" t="s">
        <v>504</v>
      </c>
      <c r="F108" s="900" t="s">
        <v>505</v>
      </c>
      <c r="G108" s="389" t="s">
        <v>506</v>
      </c>
      <c r="H108" s="204" t="s">
        <v>870</v>
      </c>
      <c r="I108" s="897">
        <v>31491</v>
      </c>
      <c r="J108" s="897" t="s">
        <v>708</v>
      </c>
      <c r="K108" s="897" t="s">
        <v>62</v>
      </c>
      <c r="L108" s="184" t="s">
        <v>871</v>
      </c>
      <c r="M108" s="119">
        <v>1237</v>
      </c>
      <c r="N108" s="262">
        <v>1466.28</v>
      </c>
      <c r="O108" s="114">
        <f t="shared" si="4"/>
        <v>229.27999999999997</v>
      </c>
      <c r="P108" s="265">
        <f t="shared" si="5"/>
        <v>0.15636849714924841</v>
      </c>
      <c r="Q108" s="912" t="s">
        <v>229</v>
      </c>
      <c r="R108" s="906">
        <v>0</v>
      </c>
      <c r="S108" s="909">
        <v>0</v>
      </c>
      <c r="T108" s="906">
        <v>0</v>
      </c>
      <c r="U108" s="124">
        <v>1600</v>
      </c>
      <c r="V108" s="74">
        <f t="shared" si="6"/>
        <v>0.226875</v>
      </c>
      <c r="W108" s="124">
        <v>1025</v>
      </c>
      <c r="X108" s="920">
        <v>42324</v>
      </c>
    </row>
    <row r="109" spans="1:24" ht="30" customHeight="1">
      <c r="A109" s="895"/>
      <c r="B109" s="892"/>
      <c r="C109" s="898"/>
      <c r="D109" s="904"/>
      <c r="E109" s="901"/>
      <c r="F109" s="901"/>
      <c r="G109" s="389" t="s">
        <v>506</v>
      </c>
      <c r="H109" s="204" t="s">
        <v>872</v>
      </c>
      <c r="I109" s="898"/>
      <c r="J109" s="898"/>
      <c r="K109" s="898"/>
      <c r="L109" s="184" t="s">
        <v>873</v>
      </c>
      <c r="M109" s="119">
        <v>7640</v>
      </c>
      <c r="N109" s="262">
        <v>8782.58</v>
      </c>
      <c r="O109" s="114">
        <f t="shared" si="4"/>
        <v>1142.58</v>
      </c>
      <c r="P109" s="265">
        <f t="shared" si="5"/>
        <v>0.13009616764094378</v>
      </c>
      <c r="Q109" s="913"/>
      <c r="R109" s="907"/>
      <c r="S109" s="910"/>
      <c r="T109" s="907"/>
      <c r="U109" s="124">
        <v>10720</v>
      </c>
      <c r="V109" s="74">
        <f t="shared" si="6"/>
        <v>0.2873134328358209</v>
      </c>
      <c r="W109" s="124">
        <v>7457.28</v>
      </c>
      <c r="X109" s="923"/>
    </row>
    <row r="110" spans="1:24" ht="30" customHeight="1">
      <c r="A110" s="896"/>
      <c r="B110" s="893"/>
      <c r="C110" s="899"/>
      <c r="D110" s="905"/>
      <c r="E110" s="902"/>
      <c r="F110" s="902"/>
      <c r="G110" s="389" t="s">
        <v>506</v>
      </c>
      <c r="H110" s="204" t="s">
        <v>159</v>
      </c>
      <c r="I110" s="899"/>
      <c r="J110" s="899"/>
      <c r="K110" s="899"/>
      <c r="L110" s="184" t="s">
        <v>874</v>
      </c>
      <c r="M110" s="114">
        <v>0</v>
      </c>
      <c r="N110" s="262">
        <v>3161.86</v>
      </c>
      <c r="O110" s="114">
        <v>0</v>
      </c>
      <c r="P110" s="114">
        <v>0</v>
      </c>
      <c r="Q110" s="914"/>
      <c r="R110" s="908"/>
      <c r="S110" s="911"/>
      <c r="T110" s="908"/>
      <c r="U110" s="114">
        <v>0</v>
      </c>
      <c r="V110" s="114">
        <v>0</v>
      </c>
      <c r="W110" s="124">
        <v>3037.78</v>
      </c>
      <c r="X110" s="921"/>
    </row>
    <row r="111" spans="1:24" ht="36" customHeight="1">
      <c r="A111" s="894" t="s">
        <v>458</v>
      </c>
      <c r="B111" s="891" t="s">
        <v>787</v>
      </c>
      <c r="C111" s="897" t="s">
        <v>996</v>
      </c>
      <c r="D111" s="903" t="s">
        <v>997</v>
      </c>
      <c r="E111" s="900" t="s">
        <v>504</v>
      </c>
      <c r="F111" s="900" t="s">
        <v>505</v>
      </c>
      <c r="G111" s="389" t="s">
        <v>506</v>
      </c>
      <c r="H111" s="204" t="s">
        <v>671</v>
      </c>
      <c r="I111" s="897">
        <v>31583</v>
      </c>
      <c r="J111" s="897" t="s">
        <v>1000</v>
      </c>
      <c r="K111" s="897" t="s">
        <v>62</v>
      </c>
      <c r="L111" s="476" t="s">
        <v>1001</v>
      </c>
      <c r="M111" s="114">
        <v>0</v>
      </c>
      <c r="N111" s="262">
        <v>16614.28</v>
      </c>
      <c r="O111" s="114">
        <v>0</v>
      </c>
      <c r="P111" s="114">
        <v>0</v>
      </c>
      <c r="Q111" s="912" t="s">
        <v>1004</v>
      </c>
      <c r="R111" s="906">
        <v>1</v>
      </c>
      <c r="S111" s="909">
        <v>0</v>
      </c>
      <c r="T111" s="906">
        <v>0</v>
      </c>
      <c r="U111" s="124">
        <v>17745.12</v>
      </c>
      <c r="V111" s="74"/>
      <c r="W111" s="124">
        <v>12980</v>
      </c>
      <c r="X111" s="920">
        <v>42352</v>
      </c>
    </row>
    <row r="112" spans="1:24" ht="73.5" customHeight="1">
      <c r="A112" s="895"/>
      <c r="B112" s="892"/>
      <c r="C112" s="898"/>
      <c r="D112" s="904"/>
      <c r="E112" s="901"/>
      <c r="F112" s="901"/>
      <c r="G112" s="389" t="s">
        <v>506</v>
      </c>
      <c r="H112" s="204" t="s">
        <v>998</v>
      </c>
      <c r="I112" s="898"/>
      <c r="J112" s="898"/>
      <c r="K112" s="898"/>
      <c r="L112" s="476" t="s">
        <v>1002</v>
      </c>
      <c r="M112" s="119">
        <v>75812</v>
      </c>
      <c r="N112" s="777">
        <v>85598.98</v>
      </c>
      <c r="O112" s="114">
        <f>N112-M112</f>
        <v>9786.979999999996</v>
      </c>
      <c r="P112" s="265">
        <f>O112/N112*100%</f>
        <v>0.11433524091058091</v>
      </c>
      <c r="Q112" s="913"/>
      <c r="R112" s="907"/>
      <c r="S112" s="910"/>
      <c r="T112" s="907"/>
      <c r="U112" s="124">
        <v>84396.84</v>
      </c>
      <c r="V112" s="74">
        <f t="shared" si="6"/>
        <v>0.10171992221509711</v>
      </c>
      <c r="W112" s="124">
        <v>60822</v>
      </c>
      <c r="X112" s="923"/>
    </row>
    <row r="113" spans="1:24" ht="33" customHeight="1">
      <c r="A113" s="896"/>
      <c r="B113" s="893"/>
      <c r="C113" s="899"/>
      <c r="D113" s="905"/>
      <c r="E113" s="902"/>
      <c r="F113" s="902"/>
      <c r="G113" s="389" t="s">
        <v>506</v>
      </c>
      <c r="H113" s="204" t="s">
        <v>999</v>
      </c>
      <c r="I113" s="899"/>
      <c r="J113" s="899"/>
      <c r="K113" s="899"/>
      <c r="L113" s="476" t="s">
        <v>1003</v>
      </c>
      <c r="M113" s="119">
        <v>37089</v>
      </c>
      <c r="N113" s="262">
        <v>40237.8</v>
      </c>
      <c r="O113" s="114">
        <f>N113-M113</f>
        <v>3148.800000000003</v>
      </c>
      <c r="P113" s="265">
        <f>O113/N113*100%</f>
        <v>0.078254775360482</v>
      </c>
      <c r="Q113" s="914"/>
      <c r="R113" s="908"/>
      <c r="S113" s="911"/>
      <c r="T113" s="908"/>
      <c r="U113" s="124">
        <v>40579</v>
      </c>
      <c r="V113" s="74">
        <f t="shared" si="6"/>
        <v>0.08600507651741049</v>
      </c>
      <c r="W113" s="124">
        <v>29016</v>
      </c>
      <c r="X113" s="921"/>
    </row>
    <row r="114" spans="1:24" ht="30" customHeight="1">
      <c r="A114" s="894" t="s">
        <v>459</v>
      </c>
      <c r="B114" s="891" t="s">
        <v>847</v>
      </c>
      <c r="C114" s="897" t="s">
        <v>906</v>
      </c>
      <c r="D114" s="903" t="s">
        <v>388</v>
      </c>
      <c r="E114" s="900" t="s">
        <v>504</v>
      </c>
      <c r="F114" s="900" t="s">
        <v>505</v>
      </c>
      <c r="G114" s="389" t="s">
        <v>506</v>
      </c>
      <c r="H114" s="204" t="s">
        <v>907</v>
      </c>
      <c r="I114" s="897">
        <v>31485</v>
      </c>
      <c r="J114" s="897" t="s">
        <v>174</v>
      </c>
      <c r="K114" s="897" t="s">
        <v>62</v>
      </c>
      <c r="L114" s="924">
        <v>8</v>
      </c>
      <c r="M114" s="119">
        <v>708</v>
      </c>
      <c r="N114" s="262">
        <v>1258</v>
      </c>
      <c r="O114" s="114">
        <f aca="true" t="shared" si="7" ref="O114:O123">N114-M114</f>
        <v>550</v>
      </c>
      <c r="P114" s="265">
        <f aca="true" t="shared" si="8" ref="P114:P123">O114/N114*100%</f>
        <v>0.43720190779014306</v>
      </c>
      <c r="Q114" s="912" t="s">
        <v>139</v>
      </c>
      <c r="R114" s="906">
        <v>0</v>
      </c>
      <c r="S114" s="909">
        <v>0</v>
      </c>
      <c r="T114" s="906">
        <v>0</v>
      </c>
      <c r="U114" s="124">
        <v>900</v>
      </c>
      <c r="V114" s="74">
        <f t="shared" si="6"/>
        <v>0.21333333333333335</v>
      </c>
      <c r="W114" s="124">
        <v>870</v>
      </c>
      <c r="X114" s="920">
        <v>42331</v>
      </c>
    </row>
    <row r="115" spans="1:24" ht="30" customHeight="1">
      <c r="A115" s="895"/>
      <c r="B115" s="892"/>
      <c r="C115" s="898"/>
      <c r="D115" s="904"/>
      <c r="E115" s="901"/>
      <c r="F115" s="901"/>
      <c r="G115" s="389" t="s">
        <v>506</v>
      </c>
      <c r="H115" s="204" t="s">
        <v>908</v>
      </c>
      <c r="I115" s="898"/>
      <c r="J115" s="898"/>
      <c r="K115" s="898"/>
      <c r="L115" s="925"/>
      <c r="M115" s="119">
        <v>17567.8</v>
      </c>
      <c r="N115" s="262">
        <v>29451.59</v>
      </c>
      <c r="O115" s="114">
        <f t="shared" si="7"/>
        <v>11883.79</v>
      </c>
      <c r="P115" s="265">
        <f t="shared" si="8"/>
        <v>0.4035024934137682</v>
      </c>
      <c r="Q115" s="913"/>
      <c r="R115" s="907"/>
      <c r="S115" s="910"/>
      <c r="T115" s="907"/>
      <c r="U115" s="124">
        <v>25362</v>
      </c>
      <c r="V115" s="74">
        <f t="shared" si="6"/>
        <v>0.30731803485529535</v>
      </c>
      <c r="W115" s="124">
        <v>18159.5</v>
      </c>
      <c r="X115" s="923"/>
    </row>
    <row r="116" spans="1:24" ht="30" customHeight="1">
      <c r="A116" s="895"/>
      <c r="B116" s="892"/>
      <c r="C116" s="898"/>
      <c r="D116" s="904"/>
      <c r="E116" s="901"/>
      <c r="F116" s="901"/>
      <c r="G116" s="389" t="s">
        <v>506</v>
      </c>
      <c r="H116" s="204" t="s">
        <v>420</v>
      </c>
      <c r="I116" s="898"/>
      <c r="J116" s="898"/>
      <c r="K116" s="898"/>
      <c r="L116" s="925"/>
      <c r="M116" s="119">
        <v>708</v>
      </c>
      <c r="N116" s="262">
        <v>1360.49</v>
      </c>
      <c r="O116" s="114">
        <f t="shared" si="7"/>
        <v>652.49</v>
      </c>
      <c r="P116" s="265">
        <f t="shared" si="8"/>
        <v>0.47959926203059194</v>
      </c>
      <c r="Q116" s="913"/>
      <c r="R116" s="907"/>
      <c r="S116" s="910"/>
      <c r="T116" s="907"/>
      <c r="U116" s="124">
        <v>1140</v>
      </c>
      <c r="V116" s="74">
        <f t="shared" si="6"/>
        <v>0.37894736842105264</v>
      </c>
      <c r="W116" s="124">
        <v>635.8</v>
      </c>
      <c r="X116" s="923"/>
    </row>
    <row r="117" spans="1:24" ht="30" customHeight="1">
      <c r="A117" s="896"/>
      <c r="B117" s="893"/>
      <c r="C117" s="899"/>
      <c r="D117" s="905"/>
      <c r="E117" s="902"/>
      <c r="F117" s="902"/>
      <c r="G117" s="389" t="s">
        <v>506</v>
      </c>
      <c r="H117" s="204" t="s">
        <v>909</v>
      </c>
      <c r="I117" s="899"/>
      <c r="J117" s="899"/>
      <c r="K117" s="899"/>
      <c r="L117" s="926"/>
      <c r="M117" s="119">
        <v>127</v>
      </c>
      <c r="N117" s="262">
        <v>204.86</v>
      </c>
      <c r="O117" s="114">
        <f t="shared" si="7"/>
        <v>77.86000000000001</v>
      </c>
      <c r="P117" s="265">
        <f t="shared" si="8"/>
        <v>0.380064434247779</v>
      </c>
      <c r="Q117" s="914"/>
      <c r="R117" s="908"/>
      <c r="S117" s="911"/>
      <c r="T117" s="908"/>
      <c r="U117" s="124">
        <v>300</v>
      </c>
      <c r="V117" s="74">
        <f t="shared" si="6"/>
        <v>0.5766666666666667</v>
      </c>
      <c r="W117" s="124">
        <v>129</v>
      </c>
      <c r="X117" s="921"/>
    </row>
    <row r="118" spans="1:24" ht="30" customHeight="1">
      <c r="A118" s="894" t="s">
        <v>479</v>
      </c>
      <c r="B118" s="891" t="s">
        <v>910</v>
      </c>
      <c r="C118" s="897" t="s">
        <v>911</v>
      </c>
      <c r="D118" s="903" t="s">
        <v>912</v>
      </c>
      <c r="E118" s="900" t="s">
        <v>504</v>
      </c>
      <c r="F118" s="900" t="s">
        <v>505</v>
      </c>
      <c r="G118" s="389" t="s">
        <v>506</v>
      </c>
      <c r="H118" s="204" t="s">
        <v>913</v>
      </c>
      <c r="I118" s="897">
        <v>31638</v>
      </c>
      <c r="J118" s="897" t="s">
        <v>885</v>
      </c>
      <c r="K118" s="897" t="s">
        <v>62</v>
      </c>
      <c r="L118" s="924">
        <v>14</v>
      </c>
      <c r="M118" s="119">
        <v>48520</v>
      </c>
      <c r="N118" s="262">
        <v>62742.5</v>
      </c>
      <c r="O118" s="114">
        <f t="shared" si="7"/>
        <v>14222.5</v>
      </c>
      <c r="P118" s="265">
        <f t="shared" si="8"/>
        <v>0.2266804797386142</v>
      </c>
      <c r="Q118" s="912" t="s">
        <v>315</v>
      </c>
      <c r="R118" s="906">
        <v>0</v>
      </c>
      <c r="S118" s="909">
        <v>0</v>
      </c>
      <c r="T118" s="906">
        <v>0</v>
      </c>
      <c r="U118" s="124">
        <v>57620</v>
      </c>
      <c r="V118" s="74">
        <f t="shared" si="6"/>
        <v>0.15793127386324193</v>
      </c>
      <c r="W118" s="124">
        <v>56105</v>
      </c>
      <c r="X118" s="920">
        <v>42331</v>
      </c>
    </row>
    <row r="119" spans="1:24" ht="30" customHeight="1">
      <c r="A119" s="895"/>
      <c r="B119" s="892"/>
      <c r="C119" s="898"/>
      <c r="D119" s="904"/>
      <c r="E119" s="901"/>
      <c r="F119" s="901"/>
      <c r="G119" s="389" t="s">
        <v>506</v>
      </c>
      <c r="H119" s="204" t="s">
        <v>914</v>
      </c>
      <c r="I119" s="898"/>
      <c r="J119" s="898"/>
      <c r="K119" s="898"/>
      <c r="L119" s="925"/>
      <c r="M119" s="119">
        <v>830</v>
      </c>
      <c r="N119" s="262">
        <v>1113.6</v>
      </c>
      <c r="O119" s="114">
        <f t="shared" si="7"/>
        <v>283.5999999999999</v>
      </c>
      <c r="P119" s="265">
        <f t="shared" si="8"/>
        <v>0.25466954022988497</v>
      </c>
      <c r="Q119" s="913"/>
      <c r="R119" s="907"/>
      <c r="S119" s="910"/>
      <c r="T119" s="907"/>
      <c r="U119" s="124">
        <v>8000</v>
      </c>
      <c r="V119" s="74">
        <f t="shared" si="6"/>
        <v>0.89625</v>
      </c>
      <c r="W119" s="124">
        <v>2732</v>
      </c>
      <c r="X119" s="923"/>
    </row>
    <row r="120" spans="1:24" ht="30" customHeight="1">
      <c r="A120" s="895"/>
      <c r="B120" s="892"/>
      <c r="C120" s="898"/>
      <c r="D120" s="904"/>
      <c r="E120" s="901"/>
      <c r="F120" s="901"/>
      <c r="G120" s="389" t="s">
        <v>506</v>
      </c>
      <c r="H120" s="204" t="s">
        <v>915</v>
      </c>
      <c r="I120" s="898"/>
      <c r="J120" s="898"/>
      <c r="K120" s="898"/>
      <c r="L120" s="925"/>
      <c r="M120" s="119">
        <v>1440</v>
      </c>
      <c r="N120" s="262">
        <v>1558</v>
      </c>
      <c r="O120" s="114">
        <f t="shared" si="7"/>
        <v>118</v>
      </c>
      <c r="P120" s="265">
        <f t="shared" si="8"/>
        <v>0.07573812580231065</v>
      </c>
      <c r="Q120" s="913"/>
      <c r="R120" s="907"/>
      <c r="S120" s="910"/>
      <c r="T120" s="907"/>
      <c r="U120" s="124">
        <v>1598</v>
      </c>
      <c r="V120" s="74">
        <f t="shared" si="6"/>
        <v>0.09887359198998748</v>
      </c>
      <c r="W120" s="124">
        <v>1300</v>
      </c>
      <c r="X120" s="923"/>
    </row>
    <row r="121" spans="1:24" ht="30" customHeight="1">
      <c r="A121" s="896"/>
      <c r="B121" s="893"/>
      <c r="C121" s="899"/>
      <c r="D121" s="905"/>
      <c r="E121" s="902"/>
      <c r="F121" s="902"/>
      <c r="G121" s="389" t="s">
        <v>506</v>
      </c>
      <c r="H121" s="204" t="s">
        <v>953</v>
      </c>
      <c r="I121" s="899"/>
      <c r="J121" s="899"/>
      <c r="K121" s="899"/>
      <c r="L121" s="926"/>
      <c r="M121" s="119">
        <v>7250</v>
      </c>
      <c r="N121" s="262">
        <v>10447.5</v>
      </c>
      <c r="O121" s="114">
        <f t="shared" si="7"/>
        <v>3197.5</v>
      </c>
      <c r="P121" s="265">
        <f t="shared" si="8"/>
        <v>0.30605407992342665</v>
      </c>
      <c r="Q121" s="914"/>
      <c r="R121" s="908"/>
      <c r="S121" s="911"/>
      <c r="T121" s="908"/>
      <c r="U121" s="124">
        <v>10000</v>
      </c>
      <c r="V121" s="74">
        <f t="shared" si="6"/>
        <v>0.275</v>
      </c>
      <c r="W121" s="124">
        <v>9900</v>
      </c>
      <c r="X121" s="921"/>
    </row>
    <row r="122" spans="1:24" ht="30" customHeight="1">
      <c r="A122" s="894" t="s">
        <v>481</v>
      </c>
      <c r="B122" s="891" t="s">
        <v>787</v>
      </c>
      <c r="C122" s="891" t="s">
        <v>875</v>
      </c>
      <c r="D122" s="915" t="s">
        <v>876</v>
      </c>
      <c r="E122" s="900" t="s">
        <v>504</v>
      </c>
      <c r="F122" s="900" t="s">
        <v>505</v>
      </c>
      <c r="G122" s="389" t="s">
        <v>506</v>
      </c>
      <c r="H122" s="531" t="s">
        <v>877</v>
      </c>
      <c r="I122" s="897">
        <v>31489</v>
      </c>
      <c r="J122" s="897" t="s">
        <v>708</v>
      </c>
      <c r="K122" s="897" t="s">
        <v>62</v>
      </c>
      <c r="L122" s="184" t="s">
        <v>871</v>
      </c>
      <c r="M122" s="119">
        <v>1285</v>
      </c>
      <c r="N122" s="262">
        <v>1593.76</v>
      </c>
      <c r="O122" s="114">
        <f t="shared" si="7"/>
        <v>308.76</v>
      </c>
      <c r="P122" s="265">
        <f t="shared" si="8"/>
        <v>0.19373054914165244</v>
      </c>
      <c r="Q122" s="912" t="s">
        <v>879</v>
      </c>
      <c r="R122" s="906">
        <v>0</v>
      </c>
      <c r="S122" s="909">
        <v>0</v>
      </c>
      <c r="T122" s="906">
        <v>0</v>
      </c>
      <c r="U122" s="124">
        <v>1400</v>
      </c>
      <c r="V122" s="74">
        <f aca="true" t="shared" si="9" ref="V122:V129">(U122-M122)/U122*100%</f>
        <v>0.08214285714285714</v>
      </c>
      <c r="W122" s="124">
        <v>1319</v>
      </c>
      <c r="X122" s="920">
        <v>42327</v>
      </c>
    </row>
    <row r="123" spans="1:24" ht="30" customHeight="1">
      <c r="A123" s="896"/>
      <c r="B123" s="893"/>
      <c r="C123" s="893"/>
      <c r="D123" s="916" t="s">
        <v>876</v>
      </c>
      <c r="E123" s="902"/>
      <c r="F123" s="902"/>
      <c r="G123" s="389" t="s">
        <v>506</v>
      </c>
      <c r="H123" s="531" t="s">
        <v>877</v>
      </c>
      <c r="I123" s="899"/>
      <c r="J123" s="899"/>
      <c r="K123" s="899"/>
      <c r="L123" s="184" t="s">
        <v>878</v>
      </c>
      <c r="M123" s="119">
        <v>6402</v>
      </c>
      <c r="N123" s="262">
        <v>9370.98</v>
      </c>
      <c r="O123" s="114">
        <f t="shared" si="7"/>
        <v>2968.9799999999996</v>
      </c>
      <c r="P123" s="265">
        <f t="shared" si="8"/>
        <v>0.31682705544137324</v>
      </c>
      <c r="Q123" s="914"/>
      <c r="R123" s="908"/>
      <c r="S123" s="911"/>
      <c r="T123" s="908"/>
      <c r="U123" s="124">
        <v>7950</v>
      </c>
      <c r="V123" s="74">
        <f t="shared" si="9"/>
        <v>0.19471698113207547</v>
      </c>
      <c r="W123" s="124">
        <v>7680</v>
      </c>
      <c r="X123" s="921"/>
    </row>
    <row r="124" spans="1:24" ht="30" customHeight="1">
      <c r="A124" s="732" t="s">
        <v>475</v>
      </c>
      <c r="B124" s="732" t="s">
        <v>808</v>
      </c>
      <c r="C124" s="733" t="s">
        <v>890</v>
      </c>
      <c r="D124" s="741" t="s">
        <v>891</v>
      </c>
      <c r="E124" s="728" t="s">
        <v>504</v>
      </c>
      <c r="F124" s="734" t="s">
        <v>505</v>
      </c>
      <c r="G124" s="389" t="s">
        <v>506</v>
      </c>
      <c r="H124" s="531" t="s">
        <v>892</v>
      </c>
      <c r="I124" s="729">
        <v>31648</v>
      </c>
      <c r="J124" s="729" t="s">
        <v>61</v>
      </c>
      <c r="K124" s="729" t="s">
        <v>62</v>
      </c>
      <c r="L124" s="730">
        <v>1</v>
      </c>
      <c r="M124" s="742">
        <v>22490</v>
      </c>
      <c r="N124" s="743">
        <v>41742.5</v>
      </c>
      <c r="O124" s="705">
        <f aca="true" t="shared" si="10" ref="O124:O129">N124-M124</f>
        <v>19252.5</v>
      </c>
      <c r="P124" s="744">
        <f aca="true" t="shared" si="11" ref="P124:P129">O124/N124*100%</f>
        <v>0.4612205785470444</v>
      </c>
      <c r="Q124" s="745" t="s">
        <v>88</v>
      </c>
      <c r="R124" s="725">
        <v>0</v>
      </c>
      <c r="S124" s="726">
        <v>0</v>
      </c>
      <c r="T124" s="725">
        <v>0</v>
      </c>
      <c r="U124" s="735">
        <v>48915</v>
      </c>
      <c r="V124" s="737">
        <f t="shared" si="9"/>
        <v>0.5402228355310232</v>
      </c>
      <c r="W124" s="735">
        <v>25333.5</v>
      </c>
      <c r="X124" s="727">
        <v>42328</v>
      </c>
    </row>
    <row r="125" spans="1:97" s="115" customFormat="1" ht="30" customHeight="1">
      <c r="A125" s="948" t="s">
        <v>478</v>
      </c>
      <c r="B125" s="951">
        <v>42311</v>
      </c>
      <c r="C125" s="897" t="s">
        <v>960</v>
      </c>
      <c r="D125" s="940" t="s">
        <v>391</v>
      </c>
      <c r="E125" s="900" t="s">
        <v>504</v>
      </c>
      <c r="F125" s="900" t="s">
        <v>505</v>
      </c>
      <c r="G125" s="389" t="s">
        <v>506</v>
      </c>
      <c r="H125" s="204" t="s">
        <v>961</v>
      </c>
      <c r="I125" s="897">
        <v>31484</v>
      </c>
      <c r="J125" s="897" t="s">
        <v>174</v>
      </c>
      <c r="K125" s="919" t="s">
        <v>62</v>
      </c>
      <c r="L125" s="203" t="s">
        <v>871</v>
      </c>
      <c r="M125" s="749">
        <v>7840</v>
      </c>
      <c r="N125" s="138">
        <v>16800</v>
      </c>
      <c r="O125" s="114">
        <f t="shared" si="10"/>
        <v>8960</v>
      </c>
      <c r="P125" s="265">
        <f t="shared" si="11"/>
        <v>0.5333333333333333</v>
      </c>
      <c r="Q125" s="917">
        <v>34</v>
      </c>
      <c r="R125" s="203">
        <v>0</v>
      </c>
      <c r="S125" s="203">
        <v>0</v>
      </c>
      <c r="T125" s="203">
        <v>0</v>
      </c>
      <c r="U125" s="749">
        <v>16000</v>
      </c>
      <c r="V125" s="737">
        <f t="shared" si="9"/>
        <v>0.51</v>
      </c>
      <c r="W125" s="749">
        <v>14800</v>
      </c>
      <c r="X125" s="740">
        <v>42335</v>
      </c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</row>
    <row r="126" spans="1:24" ht="30" customHeight="1">
      <c r="A126" s="949"/>
      <c r="B126" s="952"/>
      <c r="C126" s="898"/>
      <c r="D126" s="954"/>
      <c r="E126" s="901"/>
      <c r="F126" s="901"/>
      <c r="G126" s="389" t="s">
        <v>506</v>
      </c>
      <c r="H126" s="204" t="s">
        <v>962</v>
      </c>
      <c r="I126" s="898"/>
      <c r="J126" s="898"/>
      <c r="K126" s="919"/>
      <c r="L126" s="750" t="s">
        <v>963</v>
      </c>
      <c r="M126" s="751">
        <v>31384.6</v>
      </c>
      <c r="N126" s="748">
        <v>40299</v>
      </c>
      <c r="O126" s="114">
        <f t="shared" si="10"/>
        <v>8914.400000000001</v>
      </c>
      <c r="P126" s="114">
        <f t="shared" si="11"/>
        <v>0.22120648155041073</v>
      </c>
      <c r="Q126" s="918"/>
      <c r="R126" s="116">
        <v>0</v>
      </c>
      <c r="S126" s="203">
        <v>0</v>
      </c>
      <c r="T126" s="724">
        <v>4</v>
      </c>
      <c r="U126" s="751">
        <v>42038</v>
      </c>
      <c r="V126" s="739">
        <f t="shared" si="9"/>
        <v>0.2534230933916933</v>
      </c>
      <c r="W126" s="751">
        <v>28693.62</v>
      </c>
      <c r="X126" s="752">
        <v>42341</v>
      </c>
    </row>
    <row r="127" spans="1:24" ht="30" customHeight="1">
      <c r="A127" s="949"/>
      <c r="B127" s="952"/>
      <c r="C127" s="898"/>
      <c r="D127" s="954"/>
      <c r="E127" s="901"/>
      <c r="F127" s="901"/>
      <c r="G127" s="389" t="s">
        <v>506</v>
      </c>
      <c r="H127" s="204" t="s">
        <v>964</v>
      </c>
      <c r="I127" s="898"/>
      <c r="J127" s="898"/>
      <c r="K127" s="919"/>
      <c r="L127" s="738" t="s">
        <v>965</v>
      </c>
      <c r="M127" s="751">
        <v>2125.6</v>
      </c>
      <c r="N127" s="748">
        <v>3345.2</v>
      </c>
      <c r="O127" s="114">
        <f t="shared" si="10"/>
        <v>1219.6</v>
      </c>
      <c r="P127" s="114">
        <f t="shared" si="11"/>
        <v>0.3645820877675475</v>
      </c>
      <c r="Q127" s="918"/>
      <c r="R127" s="724">
        <v>0</v>
      </c>
      <c r="S127" s="203">
        <v>0</v>
      </c>
      <c r="T127" s="724">
        <v>0</v>
      </c>
      <c r="U127" s="751">
        <v>2980</v>
      </c>
      <c r="V127" s="739">
        <f t="shared" si="9"/>
        <v>0.28671140939597317</v>
      </c>
      <c r="W127" s="751">
        <v>2488</v>
      </c>
      <c r="X127" s="752">
        <v>42335</v>
      </c>
    </row>
    <row r="128" spans="1:24" ht="30" customHeight="1">
      <c r="A128" s="949"/>
      <c r="B128" s="952"/>
      <c r="C128" s="898"/>
      <c r="D128" s="954"/>
      <c r="E128" s="901"/>
      <c r="F128" s="901"/>
      <c r="G128" s="389" t="s">
        <v>506</v>
      </c>
      <c r="H128" s="204" t="s">
        <v>966</v>
      </c>
      <c r="I128" s="898"/>
      <c r="J128" s="898"/>
      <c r="K128" s="919"/>
      <c r="L128" s="738" t="s">
        <v>967</v>
      </c>
      <c r="M128" s="751">
        <v>4470</v>
      </c>
      <c r="N128" s="748">
        <v>9570</v>
      </c>
      <c r="O128" s="751">
        <f t="shared" si="10"/>
        <v>5100</v>
      </c>
      <c r="P128" s="114">
        <f t="shared" si="11"/>
        <v>0.5329153605015674</v>
      </c>
      <c r="Q128" s="918"/>
      <c r="R128" s="724">
        <v>0</v>
      </c>
      <c r="S128" s="203">
        <v>0</v>
      </c>
      <c r="T128" s="724">
        <v>0</v>
      </c>
      <c r="U128" s="751">
        <v>6000</v>
      </c>
      <c r="V128" s="74">
        <f t="shared" si="9"/>
        <v>0.255</v>
      </c>
      <c r="W128" s="751">
        <v>7350</v>
      </c>
      <c r="X128" s="752">
        <v>42335</v>
      </c>
    </row>
    <row r="129" spans="1:24" ht="30" customHeight="1">
      <c r="A129" s="950"/>
      <c r="B129" s="953"/>
      <c r="C129" s="899"/>
      <c r="D129" s="941"/>
      <c r="E129" s="902"/>
      <c r="F129" s="902"/>
      <c r="G129" s="389" t="s">
        <v>506</v>
      </c>
      <c r="H129" s="204" t="s">
        <v>968</v>
      </c>
      <c r="I129" s="899"/>
      <c r="J129" s="899"/>
      <c r="K129" s="919"/>
      <c r="L129" s="738" t="s">
        <v>969</v>
      </c>
      <c r="M129" s="751">
        <v>5559</v>
      </c>
      <c r="N129" s="748">
        <v>13333</v>
      </c>
      <c r="O129" s="751">
        <f t="shared" si="10"/>
        <v>7774</v>
      </c>
      <c r="P129" s="114">
        <f t="shared" si="11"/>
        <v>0.5830645766144154</v>
      </c>
      <c r="Q129" s="918"/>
      <c r="R129" s="724">
        <v>0</v>
      </c>
      <c r="S129" s="203">
        <v>0</v>
      </c>
      <c r="T129" s="724">
        <v>0</v>
      </c>
      <c r="U129" s="751">
        <v>8000</v>
      </c>
      <c r="V129" s="74">
        <f t="shared" si="9"/>
        <v>0.305125</v>
      </c>
      <c r="W129" s="751">
        <v>12500</v>
      </c>
      <c r="X129" s="752">
        <v>42335</v>
      </c>
    </row>
    <row r="130" spans="1:24" ht="30" customHeight="1">
      <c r="A130" s="894" t="s">
        <v>620</v>
      </c>
      <c r="B130" s="891" t="s">
        <v>808</v>
      </c>
      <c r="C130" s="891" t="s">
        <v>887</v>
      </c>
      <c r="D130" s="915" t="s">
        <v>888</v>
      </c>
      <c r="E130" s="900" t="s">
        <v>504</v>
      </c>
      <c r="F130" s="900" t="s">
        <v>505</v>
      </c>
      <c r="G130" s="389" t="s">
        <v>506</v>
      </c>
      <c r="H130" s="746" t="s">
        <v>159</v>
      </c>
      <c r="I130" s="897">
        <v>31458</v>
      </c>
      <c r="J130" s="897" t="s">
        <v>282</v>
      </c>
      <c r="K130" s="657" t="s">
        <v>62</v>
      </c>
      <c r="L130" s="731" t="s">
        <v>871</v>
      </c>
      <c r="M130" s="747"/>
      <c r="N130" s="748">
        <v>387.58</v>
      </c>
      <c r="O130" s="114">
        <v>0</v>
      </c>
      <c r="P130" s="114">
        <v>0</v>
      </c>
      <c r="Q130" s="922">
        <v>21</v>
      </c>
      <c r="R130" s="723">
        <v>0</v>
      </c>
      <c r="S130" s="653">
        <v>0</v>
      </c>
      <c r="T130" s="654">
        <v>0</v>
      </c>
      <c r="U130" s="736">
        <v>550</v>
      </c>
      <c r="V130" s="114">
        <v>0</v>
      </c>
      <c r="W130" s="736">
        <v>424.87</v>
      </c>
      <c r="X130" s="655"/>
    </row>
    <row r="131" spans="1:24" ht="30" customHeight="1">
      <c r="A131" s="896"/>
      <c r="B131" s="893"/>
      <c r="C131" s="893"/>
      <c r="D131" s="916"/>
      <c r="E131" s="902"/>
      <c r="F131" s="902"/>
      <c r="G131" s="389" t="s">
        <v>506</v>
      </c>
      <c r="H131" s="531" t="s">
        <v>889</v>
      </c>
      <c r="I131" s="899"/>
      <c r="J131" s="899"/>
      <c r="K131" s="657" t="s">
        <v>62</v>
      </c>
      <c r="L131" s="184" t="s">
        <v>878</v>
      </c>
      <c r="M131" s="119">
        <v>1197</v>
      </c>
      <c r="N131" s="262">
        <v>1201.35</v>
      </c>
      <c r="O131" s="114">
        <f>N131-M131</f>
        <v>4.349999999999909</v>
      </c>
      <c r="P131" s="265">
        <f>O131/N131*100%</f>
        <v>0.0036209264577349728</v>
      </c>
      <c r="Q131" s="914"/>
      <c r="R131" s="654">
        <v>0</v>
      </c>
      <c r="S131" s="653">
        <v>0</v>
      </c>
      <c r="T131" s="654">
        <v>0</v>
      </c>
      <c r="U131" s="572">
        <v>1400</v>
      </c>
      <c r="V131" s="74">
        <f>(U131-M131)/U131*100%</f>
        <v>0.145</v>
      </c>
      <c r="W131" s="124">
        <v>999</v>
      </c>
      <c r="X131" s="655">
        <v>42328</v>
      </c>
    </row>
    <row r="132" spans="1:24" ht="30" customHeight="1">
      <c r="A132" s="718" t="s">
        <v>621</v>
      </c>
      <c r="B132" s="718" t="s">
        <v>921</v>
      </c>
      <c r="C132" s="719" t="s">
        <v>954</v>
      </c>
      <c r="D132" s="720" t="s">
        <v>955</v>
      </c>
      <c r="E132" s="716" t="s">
        <v>539</v>
      </c>
      <c r="F132" s="716" t="s">
        <v>505</v>
      </c>
      <c r="G132" s="389" t="s">
        <v>506</v>
      </c>
      <c r="H132" s="531" t="s">
        <v>956</v>
      </c>
      <c r="I132" s="647">
        <v>31634</v>
      </c>
      <c r="J132" s="717" t="s">
        <v>772</v>
      </c>
      <c r="K132" s="717" t="s">
        <v>69</v>
      </c>
      <c r="L132" s="184">
        <v>1</v>
      </c>
      <c r="M132" s="119">
        <v>75290</v>
      </c>
      <c r="N132" s="262">
        <v>87070</v>
      </c>
      <c r="O132" s="114">
        <f>N132-M132</f>
        <v>11780</v>
      </c>
      <c r="P132" s="265">
        <f>O132/N132*100%</f>
        <v>0.13529344205811417</v>
      </c>
      <c r="Q132" s="721">
        <v>24</v>
      </c>
      <c r="R132" s="648">
        <v>0</v>
      </c>
      <c r="S132" s="649">
        <v>0</v>
      </c>
      <c r="T132" s="648">
        <v>0</v>
      </c>
      <c r="U132" s="124">
        <v>96000</v>
      </c>
      <c r="V132" s="74">
        <f>(U132-M132)/U132*100%</f>
        <v>0.21572916666666667</v>
      </c>
      <c r="W132" s="124">
        <v>70000</v>
      </c>
      <c r="X132" s="650">
        <v>42340</v>
      </c>
    </row>
    <row r="133" spans="1:24" ht="30" customHeight="1">
      <c r="A133" s="651" t="s">
        <v>632</v>
      </c>
      <c r="B133" s="651" t="s">
        <v>880</v>
      </c>
      <c r="C133" s="645" t="s">
        <v>881</v>
      </c>
      <c r="D133" s="652" t="s">
        <v>882</v>
      </c>
      <c r="E133" s="656" t="s">
        <v>504</v>
      </c>
      <c r="F133" s="646" t="s">
        <v>505</v>
      </c>
      <c r="G133" s="389" t="s">
        <v>883</v>
      </c>
      <c r="H133" s="531" t="s">
        <v>884</v>
      </c>
      <c r="I133" s="647">
        <v>31534</v>
      </c>
      <c r="J133" s="647" t="s">
        <v>885</v>
      </c>
      <c r="K133" s="647" t="s">
        <v>886</v>
      </c>
      <c r="L133" s="184">
        <v>4</v>
      </c>
      <c r="M133" s="119">
        <v>331334.66</v>
      </c>
      <c r="N133" s="262">
        <v>345878.16</v>
      </c>
      <c r="O133" s="114">
        <f>N133-M133</f>
        <v>14543.5</v>
      </c>
      <c r="P133" s="265">
        <f>O133/N133*100%</f>
        <v>0.04204804373887036</v>
      </c>
      <c r="Q133" s="721">
        <v>17</v>
      </c>
      <c r="R133" s="648">
        <v>0</v>
      </c>
      <c r="S133" s="649">
        <v>0</v>
      </c>
      <c r="T133" s="648">
        <v>0</v>
      </c>
      <c r="U133" s="124">
        <v>363808.8</v>
      </c>
      <c r="V133" s="74">
        <f>(U133-M133)/U133*100%</f>
        <v>0.08926155716959022</v>
      </c>
      <c r="W133" s="124">
        <v>314460.4</v>
      </c>
      <c r="X133" s="650">
        <v>42327</v>
      </c>
    </row>
    <row r="134" spans="1:24" ht="30" customHeight="1">
      <c r="A134" s="894" t="s">
        <v>636</v>
      </c>
      <c r="B134" s="891" t="s">
        <v>830</v>
      </c>
      <c r="C134" s="891" t="s">
        <v>942</v>
      </c>
      <c r="D134" s="915" t="s">
        <v>183</v>
      </c>
      <c r="E134" s="900" t="s">
        <v>504</v>
      </c>
      <c r="F134" s="900" t="s">
        <v>505</v>
      </c>
      <c r="G134" s="389" t="s">
        <v>883</v>
      </c>
      <c r="H134" s="531" t="s">
        <v>945</v>
      </c>
      <c r="I134" s="897">
        <v>31548</v>
      </c>
      <c r="J134" s="897" t="s">
        <v>61</v>
      </c>
      <c r="K134" s="897" t="s">
        <v>62</v>
      </c>
      <c r="L134" s="184" t="s">
        <v>943</v>
      </c>
      <c r="M134" s="119">
        <v>9251.8</v>
      </c>
      <c r="N134" s="262">
        <v>12937.21</v>
      </c>
      <c r="O134" s="114">
        <f>N134-M134</f>
        <v>3685.41</v>
      </c>
      <c r="P134" s="265">
        <f>O134/N134*100%</f>
        <v>0.28486899416489336</v>
      </c>
      <c r="Q134" s="922">
        <v>16</v>
      </c>
      <c r="R134" s="906">
        <v>0</v>
      </c>
      <c r="S134" s="909">
        <v>0</v>
      </c>
      <c r="T134" s="906">
        <v>4</v>
      </c>
      <c r="U134" s="124">
        <v>12039</v>
      </c>
      <c r="V134" s="74">
        <f>(U134-M134)/U134*100%</f>
        <v>0.23151424536921678</v>
      </c>
      <c r="W134" s="124">
        <v>6926.6</v>
      </c>
      <c r="X134" s="920">
        <v>42335</v>
      </c>
    </row>
    <row r="135" spans="1:24" ht="30" customHeight="1">
      <c r="A135" s="896"/>
      <c r="B135" s="893"/>
      <c r="C135" s="893"/>
      <c r="D135" s="916"/>
      <c r="E135" s="902"/>
      <c r="F135" s="902"/>
      <c r="G135" s="389" t="s">
        <v>506</v>
      </c>
      <c r="H135" s="531" t="s">
        <v>159</v>
      </c>
      <c r="I135" s="899"/>
      <c r="J135" s="899"/>
      <c r="K135" s="899"/>
      <c r="L135" s="184" t="s">
        <v>944</v>
      </c>
      <c r="M135" s="114">
        <v>0</v>
      </c>
      <c r="N135" s="262">
        <v>639.83</v>
      </c>
      <c r="O135" s="114">
        <v>0</v>
      </c>
      <c r="P135" s="114">
        <v>0</v>
      </c>
      <c r="Q135" s="914"/>
      <c r="R135" s="908"/>
      <c r="S135" s="911"/>
      <c r="T135" s="908"/>
      <c r="U135" s="114">
        <v>0</v>
      </c>
      <c r="V135" s="114">
        <v>0</v>
      </c>
      <c r="W135" s="114">
        <v>0</v>
      </c>
      <c r="X135" s="921"/>
    </row>
    <row r="136" spans="1:24" ht="30" customHeight="1">
      <c r="A136" s="674" t="s">
        <v>647</v>
      </c>
      <c r="B136" s="674" t="s">
        <v>824</v>
      </c>
      <c r="C136" s="671" t="s">
        <v>904</v>
      </c>
      <c r="D136" s="675" t="s">
        <v>905</v>
      </c>
      <c r="E136" s="672" t="s">
        <v>539</v>
      </c>
      <c r="F136" s="672" t="s">
        <v>505</v>
      </c>
      <c r="G136" s="389" t="s">
        <v>506</v>
      </c>
      <c r="H136" s="531" t="s">
        <v>159</v>
      </c>
      <c r="I136" s="647">
        <v>31636</v>
      </c>
      <c r="J136" s="673" t="s">
        <v>61</v>
      </c>
      <c r="K136" s="673" t="s">
        <v>62</v>
      </c>
      <c r="L136" s="184">
        <v>1</v>
      </c>
      <c r="M136" s="114">
        <v>0</v>
      </c>
      <c r="N136" s="114">
        <v>0</v>
      </c>
      <c r="O136" s="114">
        <f>N136-M136</f>
        <v>0</v>
      </c>
      <c r="P136" s="114">
        <f>O136-N136</f>
        <v>0</v>
      </c>
      <c r="Q136" s="721">
        <v>13</v>
      </c>
      <c r="R136" s="648">
        <v>0</v>
      </c>
      <c r="S136" s="649">
        <v>0</v>
      </c>
      <c r="T136" s="648">
        <v>0</v>
      </c>
      <c r="U136" s="124">
        <v>22927.4</v>
      </c>
      <c r="V136" s="114">
        <v>0</v>
      </c>
      <c r="W136" s="124">
        <v>6780</v>
      </c>
      <c r="X136" s="114">
        <v>0</v>
      </c>
    </row>
    <row r="137" spans="1:24" ht="30" customHeight="1">
      <c r="A137" s="828" t="s">
        <v>640</v>
      </c>
      <c r="B137" s="688"/>
      <c r="C137" s="829" t="s">
        <v>1039</v>
      </c>
      <c r="D137" s="830" t="s">
        <v>1040</v>
      </c>
      <c r="E137" s="826" t="s">
        <v>504</v>
      </c>
      <c r="F137" s="826" t="s">
        <v>505</v>
      </c>
      <c r="G137" s="389" t="s">
        <v>519</v>
      </c>
      <c r="H137" s="531" t="s">
        <v>1043</v>
      </c>
      <c r="I137" s="827">
        <v>31658</v>
      </c>
      <c r="J137" s="114">
        <v>0</v>
      </c>
      <c r="K137" s="114">
        <v>0</v>
      </c>
      <c r="L137" s="114">
        <v>0</v>
      </c>
      <c r="M137" s="114">
        <v>0</v>
      </c>
      <c r="N137" s="114">
        <v>0</v>
      </c>
      <c r="O137" s="114">
        <f aca="true" t="shared" si="12" ref="O137:O150">N137-M137</f>
        <v>0</v>
      </c>
      <c r="P137" s="114">
        <f>O137-N137</f>
        <v>0</v>
      </c>
      <c r="Q137" s="114">
        <f>P137-O137</f>
        <v>0</v>
      </c>
      <c r="R137" s="114">
        <f>Q137-P137</f>
        <v>0</v>
      </c>
      <c r="S137" s="114">
        <f>R137-Q137</f>
        <v>0</v>
      </c>
      <c r="T137" s="114">
        <f>S137-R137</f>
        <v>0</v>
      </c>
      <c r="U137" s="114">
        <v>0</v>
      </c>
      <c r="V137" s="114">
        <v>0</v>
      </c>
      <c r="W137" s="114">
        <v>0</v>
      </c>
      <c r="X137" s="114">
        <v>0</v>
      </c>
    </row>
    <row r="138" spans="1:24" ht="30" customHeight="1">
      <c r="A138" s="789" t="s">
        <v>657</v>
      </c>
      <c r="B138" s="792" t="s">
        <v>824</v>
      </c>
      <c r="C138" s="790" t="s">
        <v>1022</v>
      </c>
      <c r="D138" s="791" t="s">
        <v>1023</v>
      </c>
      <c r="E138" s="787" t="s">
        <v>504</v>
      </c>
      <c r="F138" s="787" t="s">
        <v>505</v>
      </c>
      <c r="G138" s="389" t="s">
        <v>506</v>
      </c>
      <c r="H138" s="531" t="s">
        <v>1024</v>
      </c>
      <c r="I138" s="687">
        <v>31686</v>
      </c>
      <c r="J138" s="788" t="s">
        <v>310</v>
      </c>
      <c r="K138" s="788" t="s">
        <v>69</v>
      </c>
      <c r="L138" s="184">
        <v>2</v>
      </c>
      <c r="M138" s="119">
        <v>476000</v>
      </c>
      <c r="N138" s="262">
        <v>1719733.2</v>
      </c>
      <c r="O138" s="114">
        <f t="shared" si="12"/>
        <v>1243733.2</v>
      </c>
      <c r="P138" s="265">
        <f>O138/N138*100%</f>
        <v>0.7232128797653031</v>
      </c>
      <c r="Q138" s="793" t="s">
        <v>243</v>
      </c>
      <c r="R138" s="683">
        <v>0</v>
      </c>
      <c r="S138" s="684">
        <v>1</v>
      </c>
      <c r="T138" s="683">
        <v>0</v>
      </c>
      <c r="U138" s="124">
        <v>802660</v>
      </c>
      <c r="V138" s="74">
        <f>(U138-M138)/U138*100%</f>
        <v>0.4069718187028131</v>
      </c>
      <c r="W138" s="124">
        <v>863100.4</v>
      </c>
      <c r="X138" s="685">
        <v>42356</v>
      </c>
    </row>
    <row r="139" spans="1:24" ht="30" customHeight="1">
      <c r="A139" s="688" t="s">
        <v>648</v>
      </c>
      <c r="B139" s="688" t="s">
        <v>824</v>
      </c>
      <c r="C139" s="689" t="s">
        <v>928</v>
      </c>
      <c r="D139" s="690" t="s">
        <v>929</v>
      </c>
      <c r="E139" s="686" t="s">
        <v>539</v>
      </c>
      <c r="F139" s="686" t="s">
        <v>505</v>
      </c>
      <c r="G139" s="389" t="s">
        <v>506</v>
      </c>
      <c r="H139" s="531" t="s">
        <v>930</v>
      </c>
      <c r="I139" s="687">
        <v>31704</v>
      </c>
      <c r="J139" s="687" t="s">
        <v>310</v>
      </c>
      <c r="K139" s="687" t="s">
        <v>69</v>
      </c>
      <c r="L139" s="184">
        <v>1</v>
      </c>
      <c r="M139" s="119">
        <v>159390</v>
      </c>
      <c r="N139" s="262">
        <v>182980</v>
      </c>
      <c r="O139" s="114">
        <f t="shared" si="12"/>
        <v>23590</v>
      </c>
      <c r="P139" s="265">
        <f aca="true" t="shared" si="13" ref="P139:P146">O139/N139*100%</f>
        <v>0.12892119357306808</v>
      </c>
      <c r="Q139" s="721">
        <v>13</v>
      </c>
      <c r="R139" s="683">
        <v>0</v>
      </c>
      <c r="S139" s="684">
        <v>0</v>
      </c>
      <c r="T139" s="683">
        <v>0</v>
      </c>
      <c r="U139" s="124">
        <v>166330.84</v>
      </c>
      <c r="V139" s="74">
        <f aca="true" t="shared" si="14" ref="V139:V146">(U139-M139)/U139*100%</f>
        <v>0.04172912251269817</v>
      </c>
      <c r="W139" s="124">
        <v>129340</v>
      </c>
      <c r="X139" s="685">
        <v>42333</v>
      </c>
    </row>
    <row r="140" spans="1:24" ht="30" customHeight="1">
      <c r="A140" s="779" t="s">
        <v>652</v>
      </c>
      <c r="B140" s="779" t="s">
        <v>824</v>
      </c>
      <c r="C140" s="778" t="s">
        <v>1011</v>
      </c>
      <c r="D140" s="782" t="s">
        <v>1012</v>
      </c>
      <c r="E140" s="781" t="s">
        <v>514</v>
      </c>
      <c r="F140" s="781" t="s">
        <v>505</v>
      </c>
      <c r="G140" s="389" t="s">
        <v>506</v>
      </c>
      <c r="H140" s="531" t="s">
        <v>908</v>
      </c>
      <c r="I140" s="701">
        <v>31513</v>
      </c>
      <c r="J140" s="780" t="s">
        <v>174</v>
      </c>
      <c r="K140" s="780" t="s">
        <v>62</v>
      </c>
      <c r="L140" s="184">
        <v>1</v>
      </c>
      <c r="M140" s="119">
        <v>29600</v>
      </c>
      <c r="N140" s="262">
        <v>30960</v>
      </c>
      <c r="O140" s="114">
        <f t="shared" si="12"/>
        <v>1360</v>
      </c>
      <c r="P140" s="265">
        <f t="shared" si="13"/>
        <v>0.04392764857881137</v>
      </c>
      <c r="Q140" s="783" t="s">
        <v>1013</v>
      </c>
      <c r="R140" s="697">
        <v>0</v>
      </c>
      <c r="S140" s="698">
        <v>1</v>
      </c>
      <c r="T140" s="697">
        <v>1</v>
      </c>
      <c r="U140" s="124">
        <v>35200</v>
      </c>
      <c r="V140" s="74">
        <f t="shared" si="14"/>
        <v>0.1590909090909091</v>
      </c>
      <c r="W140" s="124">
        <v>17984</v>
      </c>
      <c r="X140" s="699">
        <v>42354</v>
      </c>
    </row>
    <row r="141" spans="1:24" ht="30" customHeight="1">
      <c r="A141" s="702" t="s">
        <v>680</v>
      </c>
      <c r="B141" s="702" t="s">
        <v>847</v>
      </c>
      <c r="C141" s="703" t="s">
        <v>935</v>
      </c>
      <c r="D141" s="704" t="s">
        <v>936</v>
      </c>
      <c r="E141" s="700" t="s">
        <v>805</v>
      </c>
      <c r="F141" s="700" t="s">
        <v>505</v>
      </c>
      <c r="G141" s="389" t="s">
        <v>506</v>
      </c>
      <c r="H141" s="531" t="s">
        <v>937</v>
      </c>
      <c r="I141" s="701">
        <v>31719</v>
      </c>
      <c r="J141" s="701" t="s">
        <v>238</v>
      </c>
      <c r="K141" s="701" t="s">
        <v>62</v>
      </c>
      <c r="L141" s="184">
        <v>1</v>
      </c>
      <c r="M141" s="119">
        <v>5495</v>
      </c>
      <c r="N141" s="262">
        <v>11480</v>
      </c>
      <c r="O141" s="114">
        <f t="shared" si="12"/>
        <v>5985</v>
      </c>
      <c r="P141" s="265">
        <f t="shared" si="13"/>
        <v>0.5213414634146342</v>
      </c>
      <c r="Q141" s="721">
        <v>12</v>
      </c>
      <c r="R141" s="697">
        <v>0</v>
      </c>
      <c r="S141" s="698">
        <v>0</v>
      </c>
      <c r="T141" s="697">
        <v>0</v>
      </c>
      <c r="U141" s="124">
        <v>12500</v>
      </c>
      <c r="V141" s="74">
        <f t="shared" si="14"/>
        <v>0.5604</v>
      </c>
      <c r="W141" s="124">
        <v>9975</v>
      </c>
      <c r="X141" s="699">
        <v>42334</v>
      </c>
    </row>
    <row r="142" spans="1:24" ht="30" customHeight="1">
      <c r="A142" s="760" t="s">
        <v>677</v>
      </c>
      <c r="B142" s="760" t="s">
        <v>986</v>
      </c>
      <c r="C142" s="759" t="s">
        <v>987</v>
      </c>
      <c r="D142" s="763" t="s">
        <v>988</v>
      </c>
      <c r="E142" s="762" t="s">
        <v>805</v>
      </c>
      <c r="F142" s="762" t="s">
        <v>505</v>
      </c>
      <c r="G142" s="389" t="s">
        <v>506</v>
      </c>
      <c r="H142" s="531" t="s">
        <v>989</v>
      </c>
      <c r="I142" s="701">
        <v>31573</v>
      </c>
      <c r="J142" s="761" t="s">
        <v>361</v>
      </c>
      <c r="K142" s="761" t="s">
        <v>69</v>
      </c>
      <c r="L142" s="184">
        <v>1</v>
      </c>
      <c r="M142" s="119">
        <v>1000700</v>
      </c>
      <c r="N142" s="262">
        <v>1070986</v>
      </c>
      <c r="O142" s="114">
        <f t="shared" si="12"/>
        <v>70286</v>
      </c>
      <c r="P142" s="265">
        <f t="shared" si="13"/>
        <v>0.06562737514776104</v>
      </c>
      <c r="Q142" s="764" t="s">
        <v>197</v>
      </c>
      <c r="R142" s="697">
        <v>0</v>
      </c>
      <c r="S142" s="698">
        <v>1</v>
      </c>
      <c r="T142" s="697">
        <v>0</v>
      </c>
      <c r="U142" s="124">
        <v>1092700</v>
      </c>
      <c r="V142" s="74">
        <f t="shared" si="14"/>
        <v>0.0841951130227876</v>
      </c>
      <c r="W142" s="124">
        <v>623991</v>
      </c>
      <c r="X142" s="699">
        <v>42345</v>
      </c>
    </row>
    <row r="143" spans="1:24" ht="30" customHeight="1">
      <c r="A143" s="894" t="s">
        <v>740</v>
      </c>
      <c r="B143" s="891" t="s">
        <v>894</v>
      </c>
      <c r="C143" s="891" t="s">
        <v>970</v>
      </c>
      <c r="D143" s="903" t="s">
        <v>971</v>
      </c>
      <c r="E143" s="900" t="s">
        <v>805</v>
      </c>
      <c r="F143" s="900" t="s">
        <v>505</v>
      </c>
      <c r="G143" s="389" t="s">
        <v>506</v>
      </c>
      <c r="H143" s="204" t="s">
        <v>972</v>
      </c>
      <c r="I143" s="897">
        <v>31699</v>
      </c>
      <c r="J143" s="897" t="s">
        <v>772</v>
      </c>
      <c r="K143" s="897" t="s">
        <v>62</v>
      </c>
      <c r="L143" s="184" t="s">
        <v>871</v>
      </c>
      <c r="M143" s="119">
        <v>756</v>
      </c>
      <c r="N143" s="262">
        <v>1098.09</v>
      </c>
      <c r="O143" s="114">
        <f t="shared" si="12"/>
        <v>342.0899999999999</v>
      </c>
      <c r="P143" s="265">
        <f t="shared" si="13"/>
        <v>0.3115318416523235</v>
      </c>
      <c r="Q143" s="912" t="s">
        <v>197</v>
      </c>
      <c r="R143" s="906">
        <v>0</v>
      </c>
      <c r="S143" s="909">
        <v>0</v>
      </c>
      <c r="T143" s="906">
        <v>0</v>
      </c>
      <c r="U143" s="124">
        <v>1350</v>
      </c>
      <c r="V143" s="74">
        <f t="shared" si="14"/>
        <v>0.44</v>
      </c>
      <c r="W143" s="124">
        <v>1026</v>
      </c>
      <c r="X143" s="159">
        <v>42341</v>
      </c>
    </row>
    <row r="144" spans="1:24" ht="30" customHeight="1">
      <c r="A144" s="895"/>
      <c r="B144" s="892"/>
      <c r="C144" s="892"/>
      <c r="D144" s="904"/>
      <c r="E144" s="901"/>
      <c r="F144" s="901"/>
      <c r="G144" s="389" t="s">
        <v>506</v>
      </c>
      <c r="H144" s="204" t="s">
        <v>973</v>
      </c>
      <c r="I144" s="898"/>
      <c r="J144" s="898"/>
      <c r="K144" s="898"/>
      <c r="L144" s="184" t="s">
        <v>974</v>
      </c>
      <c r="M144" s="119">
        <v>3496.5</v>
      </c>
      <c r="N144" s="262">
        <v>3546.18</v>
      </c>
      <c r="O144" s="114">
        <f t="shared" si="12"/>
        <v>49.679999999999836</v>
      </c>
      <c r="P144" s="265">
        <f t="shared" si="13"/>
        <v>0.014009441145119492</v>
      </c>
      <c r="Q144" s="913"/>
      <c r="R144" s="907"/>
      <c r="S144" s="910"/>
      <c r="T144" s="907"/>
      <c r="U144" s="124">
        <v>6480</v>
      </c>
      <c r="V144" s="74">
        <f t="shared" si="14"/>
        <v>0.46041666666666664</v>
      </c>
      <c r="W144" s="124">
        <v>2808</v>
      </c>
      <c r="X144" s="159">
        <v>42341</v>
      </c>
    </row>
    <row r="145" spans="1:24" ht="30" customHeight="1">
      <c r="A145" s="896"/>
      <c r="B145" s="893"/>
      <c r="C145" s="893"/>
      <c r="D145" s="905"/>
      <c r="E145" s="902"/>
      <c r="F145" s="902"/>
      <c r="G145" s="389" t="s">
        <v>506</v>
      </c>
      <c r="H145" s="204" t="s">
        <v>975</v>
      </c>
      <c r="I145" s="899"/>
      <c r="J145" s="899"/>
      <c r="K145" s="899"/>
      <c r="L145" s="184" t="s">
        <v>976</v>
      </c>
      <c r="M145" s="119">
        <v>2344.84</v>
      </c>
      <c r="N145" s="262">
        <v>2502.26</v>
      </c>
      <c r="O145" s="114">
        <f t="shared" si="12"/>
        <v>157.42000000000007</v>
      </c>
      <c r="P145" s="265">
        <f t="shared" si="13"/>
        <v>0.06291112833998068</v>
      </c>
      <c r="Q145" s="914"/>
      <c r="R145" s="908"/>
      <c r="S145" s="911"/>
      <c r="T145" s="908"/>
      <c r="U145" s="124">
        <v>2550</v>
      </c>
      <c r="V145" s="74">
        <f t="shared" si="14"/>
        <v>0.08045490196078425</v>
      </c>
      <c r="W145" s="138">
        <v>1928.4</v>
      </c>
      <c r="X145" s="159">
        <v>42341</v>
      </c>
    </row>
    <row r="146" spans="1:24" ht="30" customHeight="1">
      <c r="A146" s="202" t="s">
        <v>755</v>
      </c>
      <c r="B146" s="202" t="s">
        <v>921</v>
      </c>
      <c r="C146" s="202" t="s">
        <v>1025</v>
      </c>
      <c r="D146" s="201" t="s">
        <v>1026</v>
      </c>
      <c r="E146" s="794" t="s">
        <v>539</v>
      </c>
      <c r="F146" s="794" t="s">
        <v>505</v>
      </c>
      <c r="G146" s="389" t="s">
        <v>506</v>
      </c>
      <c r="H146" s="797" t="s">
        <v>1016</v>
      </c>
      <c r="I146" s="769">
        <v>31696</v>
      </c>
      <c r="J146" s="795" t="s">
        <v>310</v>
      </c>
      <c r="K146" s="795" t="s">
        <v>69</v>
      </c>
      <c r="L146" s="796" t="s">
        <v>1027</v>
      </c>
      <c r="M146" s="742">
        <v>2257200</v>
      </c>
      <c r="N146" s="743">
        <v>3817639.52</v>
      </c>
      <c r="O146" s="114">
        <f t="shared" si="12"/>
        <v>1560439.52</v>
      </c>
      <c r="P146" s="265">
        <f t="shared" si="13"/>
        <v>0.4087445951418692</v>
      </c>
      <c r="Q146" s="770" t="s">
        <v>256</v>
      </c>
      <c r="R146" s="199">
        <v>0</v>
      </c>
      <c r="S146" s="200">
        <v>1</v>
      </c>
      <c r="T146" s="199">
        <v>0</v>
      </c>
      <c r="U146" s="768">
        <v>3725000</v>
      </c>
      <c r="V146" s="74">
        <f t="shared" si="14"/>
        <v>0.39404026845637585</v>
      </c>
      <c r="W146" s="219">
        <v>4213009.23</v>
      </c>
      <c r="X146" s="766">
        <v>42356</v>
      </c>
    </row>
    <row r="147" spans="1:24" ht="30" customHeight="1">
      <c r="A147" s="202" t="s">
        <v>682</v>
      </c>
      <c r="B147" s="202" t="s">
        <v>932</v>
      </c>
      <c r="C147" s="202" t="s">
        <v>992</v>
      </c>
      <c r="D147" s="201" t="s">
        <v>993</v>
      </c>
      <c r="E147" s="389" t="s">
        <v>994</v>
      </c>
      <c r="F147" s="389" t="s">
        <v>505</v>
      </c>
      <c r="G147" s="389" t="s">
        <v>506</v>
      </c>
      <c r="H147" s="765" t="s">
        <v>995</v>
      </c>
      <c r="I147" s="769">
        <v>31708</v>
      </c>
      <c r="J147" s="769" t="s">
        <v>310</v>
      </c>
      <c r="K147" s="769" t="s">
        <v>69</v>
      </c>
      <c r="L147" s="767">
        <v>1</v>
      </c>
      <c r="M147" s="742">
        <v>290000</v>
      </c>
      <c r="N147" s="743">
        <v>301464.08</v>
      </c>
      <c r="O147" s="114">
        <f t="shared" si="12"/>
        <v>11464.080000000016</v>
      </c>
      <c r="P147" s="265">
        <f>O147/N147*100%</f>
        <v>0.038028013155000144</v>
      </c>
      <c r="Q147" s="770" t="s">
        <v>229</v>
      </c>
      <c r="R147" s="199">
        <v>0</v>
      </c>
      <c r="S147" s="200">
        <v>0</v>
      </c>
      <c r="T147" s="199">
        <v>0</v>
      </c>
      <c r="U147" s="768">
        <v>376000</v>
      </c>
      <c r="V147" s="74">
        <f>(U147-M147)/U147*100%</f>
        <v>0.22872340425531915</v>
      </c>
      <c r="W147" s="219">
        <v>301464.08</v>
      </c>
      <c r="X147" s="766">
        <v>42348</v>
      </c>
    </row>
    <row r="148" spans="1:24" ht="30" customHeight="1">
      <c r="A148" s="202" t="s">
        <v>688</v>
      </c>
      <c r="B148" s="202" t="s">
        <v>932</v>
      </c>
      <c r="C148" s="202" t="s">
        <v>1014</v>
      </c>
      <c r="D148" s="201" t="s">
        <v>1015</v>
      </c>
      <c r="E148" s="389" t="s">
        <v>994</v>
      </c>
      <c r="F148" s="389" t="s">
        <v>505</v>
      </c>
      <c r="G148" s="389" t="s">
        <v>506</v>
      </c>
      <c r="H148" s="784" t="s">
        <v>1016</v>
      </c>
      <c r="I148" s="772">
        <v>31802</v>
      </c>
      <c r="J148" s="785" t="s">
        <v>310</v>
      </c>
      <c r="K148" s="785" t="s">
        <v>69</v>
      </c>
      <c r="L148" s="774">
        <v>1</v>
      </c>
      <c r="M148" s="742">
        <v>388380</v>
      </c>
      <c r="N148" s="743">
        <v>597085.11</v>
      </c>
      <c r="O148" s="114">
        <f t="shared" si="12"/>
        <v>208705.11</v>
      </c>
      <c r="P148" s="265">
        <f>O148/N148*100%</f>
        <v>0.34953996759356465</v>
      </c>
      <c r="Q148" s="770" t="s">
        <v>135</v>
      </c>
      <c r="R148" s="199">
        <v>0</v>
      </c>
      <c r="S148" s="200">
        <v>0</v>
      </c>
      <c r="T148" s="199">
        <v>0</v>
      </c>
      <c r="U148" s="776">
        <v>498000</v>
      </c>
      <c r="V148" s="74">
        <f>(U148-M148)/U148*100%</f>
        <v>0.22012048192771083</v>
      </c>
      <c r="W148" s="219">
        <v>448185</v>
      </c>
      <c r="X148" s="773">
        <v>42355</v>
      </c>
    </row>
    <row r="149" spans="1:24" ht="30" customHeight="1">
      <c r="A149" s="202" t="s">
        <v>684</v>
      </c>
      <c r="B149" s="202" t="s">
        <v>939</v>
      </c>
      <c r="C149" s="202" t="s">
        <v>1041</v>
      </c>
      <c r="D149" s="201" t="s">
        <v>1042</v>
      </c>
      <c r="E149" s="389" t="s">
        <v>504</v>
      </c>
      <c r="F149" s="389" t="s">
        <v>505</v>
      </c>
      <c r="G149" s="389" t="s">
        <v>519</v>
      </c>
      <c r="H149" s="832" t="s">
        <v>1043</v>
      </c>
      <c r="I149" s="1009" t="s">
        <v>1044</v>
      </c>
      <c r="J149" s="831" t="s">
        <v>147</v>
      </c>
      <c r="K149" s="831" t="s">
        <v>62</v>
      </c>
      <c r="L149" s="774">
        <v>18</v>
      </c>
      <c r="M149" s="742"/>
      <c r="N149" s="743">
        <v>54626</v>
      </c>
      <c r="O149" s="114">
        <f t="shared" si="12"/>
        <v>54626</v>
      </c>
      <c r="P149" s="265">
        <f>O149/N149*100%</f>
        <v>1</v>
      </c>
      <c r="Q149" s="770"/>
      <c r="R149" s="199"/>
      <c r="S149" s="200"/>
      <c r="T149" s="199"/>
      <c r="U149" s="776"/>
      <c r="V149" s="74"/>
      <c r="W149" s="219"/>
      <c r="X149" s="773"/>
    </row>
    <row r="150" spans="1:24" ht="30" customHeight="1">
      <c r="A150" s="202" t="s">
        <v>690</v>
      </c>
      <c r="B150" s="202" t="s">
        <v>982</v>
      </c>
      <c r="C150" s="202" t="s">
        <v>1005</v>
      </c>
      <c r="D150" s="201" t="s">
        <v>1006</v>
      </c>
      <c r="E150" s="389" t="s">
        <v>994</v>
      </c>
      <c r="F150" s="389" t="s">
        <v>505</v>
      </c>
      <c r="G150" s="389" t="s">
        <v>506</v>
      </c>
      <c r="H150" s="775" t="s">
        <v>1007</v>
      </c>
      <c r="I150" s="769">
        <v>31797</v>
      </c>
      <c r="J150" s="772" t="s">
        <v>310</v>
      </c>
      <c r="K150" s="772" t="s">
        <v>69</v>
      </c>
      <c r="L150" s="767">
        <v>2</v>
      </c>
      <c r="M150" s="742">
        <v>175834.34</v>
      </c>
      <c r="N150" s="743">
        <v>197007.38</v>
      </c>
      <c r="O150" s="114">
        <f t="shared" si="12"/>
        <v>21173.040000000008</v>
      </c>
      <c r="P150" s="265">
        <f>O150/N150*100%</f>
        <v>0.10747333424768152</v>
      </c>
      <c r="Q150" s="770" t="s">
        <v>229</v>
      </c>
      <c r="R150" s="199">
        <v>0</v>
      </c>
      <c r="S150" s="200">
        <v>0</v>
      </c>
      <c r="T150" s="199">
        <v>0</v>
      </c>
      <c r="U150" s="768">
        <v>188225.2</v>
      </c>
      <c r="V150" s="74">
        <f>(U150-M150)/U150*100%</f>
        <v>0.06582997388234951</v>
      </c>
      <c r="W150" s="219">
        <v>164170.14</v>
      </c>
      <c r="X150" s="766">
        <v>42353</v>
      </c>
    </row>
    <row r="151" spans="1:24" ht="30" customHeight="1" thickBot="1">
      <c r="A151" s="531"/>
      <c r="B151" s="531"/>
      <c r="C151" s="531"/>
      <c r="D151" s="765"/>
      <c r="E151" s="531"/>
      <c r="F151" s="531"/>
      <c r="G151" s="531"/>
      <c r="H151" s="531"/>
      <c r="I151" s="531"/>
      <c r="J151" s="531"/>
      <c r="K151" s="531"/>
      <c r="L151" s="531"/>
      <c r="M151" s="533"/>
      <c r="N151" s="534"/>
      <c r="O151" s="531"/>
      <c r="P151" s="531"/>
      <c r="Q151" s="535"/>
      <c r="R151" s="522"/>
      <c r="S151" s="531"/>
      <c r="T151" s="531"/>
      <c r="U151" s="531"/>
      <c r="V151" s="531"/>
      <c r="W151" s="531"/>
      <c r="X151" s="531"/>
    </row>
    <row r="152" spans="1:24" ht="30" customHeight="1" thickBot="1">
      <c r="A152" s="930" t="s">
        <v>8</v>
      </c>
      <c r="B152" s="931"/>
      <c r="C152" s="931"/>
      <c r="D152" s="931"/>
      <c r="E152" s="931"/>
      <c r="F152" s="931"/>
      <c r="G152" s="931"/>
      <c r="H152" s="931"/>
      <c r="I152" s="931"/>
      <c r="J152" s="931"/>
      <c r="K152" s="932"/>
      <c r="L152" s="539">
        <f>SUM(L10:L151)</f>
        <v>226</v>
      </c>
      <c r="M152" s="540">
        <f>(M8+M9+M10+M11+M12+M13+M14+M15+M16+M17+M18+M19+M20+M21+M22+M23+M24+M25+M27+M26+M28+M31+M32+M33+M35+M36+M37+M38+M39+M40+M41+M42+M43+M44+M45+M46+M47+M48+M49+M50+M51+M52+M53+M54+M55+M56+M57+M58+M59+M60+M62+M63+M64+M65+M66+M67+M68+M69+M70+M71+M72+M73+M74+M75+M76+M78+M79+M80+M81+M82+M83+M84+M85+M86+M87+M94+M95+M97+M98+M99+M100+M101+M102+M103+M104+M105+M106+M107+M108+M109+M112+M113+M114+M115+M116+M117+M118+M119+M120+M121+M122+M123+M124+M125+M126+M127+M128+M129+M131+M132+M133+M134+M138+M139+M140+M141+M142+M143+M144+M145+M146+M147+M148+M150)</f>
        <v>10129653.559999999</v>
      </c>
      <c r="N152" s="541">
        <f>(N8+N9+N10+N11+N12+N13+N14+N15+N16+N17+N18+N19+N20+N21+N22+N23+N24+N25+N26+N27+N28+N31+N32+N33+N35+N36+N37+N38+N39+N40+N41+N42+N43+N44+N45+N46+N47+N48+N49+N50+N51+N52+N53+N54+N55+N56+N57+N58+N59+N60+N62+N63+N64+N65+N66+N67+N68+N69+N70+N71+N72+N73+N74+N75+N76+N78+N79+N80+N81+N83+N82+N84+N85+N86+N87+N94+N95+N97+N98+N99+N101+N100+N102+N103+N104+N105+N106+N107+N108+N109+N112+N113+N114+N115+N116+N117+N118+N119+N120+N121+N122+N123+N124+N125+N126+N127+N128+N129+N131+N132+N133+N134+N138+N139+N140+N141+N142+N143+N144+N145+N146+N147+N148+N150)</f>
        <v>17295623.929999996</v>
      </c>
      <c r="O152" s="540">
        <f>(N152-M152)</f>
        <v>7165970.369999997</v>
      </c>
      <c r="P152" s="542">
        <f>O152/N152*100%</f>
        <v>0.4143227442388081</v>
      </c>
      <c r="Q152" s="722">
        <v>1188</v>
      </c>
      <c r="R152" s="543">
        <v>3</v>
      </c>
      <c r="S152" s="543">
        <v>0</v>
      </c>
      <c r="T152" s="543">
        <v>2</v>
      </c>
      <c r="U152" s="544">
        <f>SUM(U10:U96)</f>
        <v>5057908.64</v>
      </c>
      <c r="V152" s="545">
        <f>(U152-M152)/U152*100%</f>
        <v>-1.0027355733337247</v>
      </c>
      <c r="W152" s="546"/>
      <c r="X152" s="547"/>
    </row>
    <row r="153" spans="1:24" ht="30" customHeight="1" thickBot="1">
      <c r="A153" s="927" t="s">
        <v>26</v>
      </c>
      <c r="B153" s="929"/>
      <c r="C153" s="929"/>
      <c r="D153" s="929"/>
      <c r="E153" s="929"/>
      <c r="F153" s="929"/>
      <c r="G153" s="929"/>
      <c r="H153" s="929"/>
      <c r="I153" s="929"/>
      <c r="J153" s="929"/>
      <c r="K153" s="929"/>
      <c r="L153" s="929"/>
      <c r="M153" s="938">
        <f>N152-M152</f>
        <v>7165970.369999997</v>
      </c>
      <c r="N153" s="939"/>
      <c r="O153" s="927" t="s">
        <v>33</v>
      </c>
      <c r="P153" s="928"/>
      <c r="Q153" s="536">
        <f>Q152/49</f>
        <v>24.244897959183675</v>
      </c>
      <c r="R153" s="537">
        <f>R152/L152</f>
        <v>0.01327433628318584</v>
      </c>
      <c r="S153" s="537">
        <f>S152/L152</f>
        <v>0</v>
      </c>
      <c r="T153" s="538">
        <f>T152/L152</f>
        <v>0.008849557522123894</v>
      </c>
      <c r="U153" s="168"/>
      <c r="V153" s="123"/>
      <c r="W153" s="169"/>
      <c r="X153" s="169"/>
    </row>
    <row r="154" spans="1:24" ht="30" customHeight="1" thickBot="1">
      <c r="A154" s="930" t="s">
        <v>25</v>
      </c>
      <c r="B154" s="931"/>
      <c r="C154" s="931"/>
      <c r="D154" s="931"/>
      <c r="E154" s="931"/>
      <c r="F154" s="931"/>
      <c r="G154" s="931"/>
      <c r="H154" s="931"/>
      <c r="I154" s="931"/>
      <c r="J154" s="931"/>
      <c r="K154" s="931"/>
      <c r="L154" s="932"/>
      <c r="M154" s="936">
        <f>O152/N152*100%</f>
        <v>0.4143227442388081</v>
      </c>
      <c r="N154" s="937"/>
      <c r="O154" s="170"/>
      <c r="P154" s="97"/>
      <c r="Q154" s="171"/>
      <c r="R154" s="170"/>
      <c r="S154" s="97"/>
      <c r="T154" s="97"/>
      <c r="U154" s="168"/>
      <c r="V154" s="168"/>
      <c r="W154" s="168"/>
      <c r="X154" s="172"/>
    </row>
    <row r="155" ht="30" customHeight="1">
      <c r="X155" s="173"/>
    </row>
    <row r="156" spans="1:24" ht="30" customHeight="1">
      <c r="A156" s="514" t="s">
        <v>745</v>
      </c>
      <c r="B156" s="89"/>
      <c r="C156" s="38"/>
      <c r="D156" s="38"/>
      <c r="E156" s="6"/>
      <c r="F156" s="6"/>
      <c r="X156" s="173"/>
    </row>
    <row r="157" spans="1:6" ht="30" customHeight="1">
      <c r="A157" s="514" t="s">
        <v>746</v>
      </c>
      <c r="B157" s="89"/>
      <c r="C157" s="38"/>
      <c r="D157" s="38"/>
      <c r="E157" s="6"/>
      <c r="F157" s="1"/>
    </row>
    <row r="158" spans="1:6" ht="30" customHeight="1">
      <c r="A158" s="514" t="s">
        <v>747</v>
      </c>
      <c r="B158" s="89"/>
      <c r="C158" s="38"/>
      <c r="D158" s="38"/>
      <c r="E158" s="8"/>
      <c r="F158" s="8"/>
    </row>
    <row r="159" spans="1:6" ht="30" customHeight="1">
      <c r="A159" s="514" t="s">
        <v>748</v>
      </c>
      <c r="B159" s="89"/>
      <c r="C159" s="38"/>
      <c r="D159" s="38"/>
      <c r="E159" s="8"/>
      <c r="F159" s="8"/>
    </row>
    <row r="160" spans="1:6" ht="30" customHeight="1">
      <c r="A160" s="514" t="s">
        <v>749</v>
      </c>
      <c r="B160" s="89"/>
      <c r="C160" s="38"/>
      <c r="D160" s="38"/>
      <c r="E160" s="8"/>
      <c r="F160" s="8"/>
    </row>
    <row r="161" spans="1:6" ht="30" customHeight="1">
      <c r="A161" s="514" t="s">
        <v>750</v>
      </c>
      <c r="B161" s="89"/>
      <c r="C161" s="38"/>
      <c r="D161" s="38"/>
      <c r="E161" s="1"/>
      <c r="F161" s="9"/>
    </row>
    <row r="162" spans="1:6" ht="30" customHeight="1">
      <c r="A162" s="514" t="s">
        <v>751</v>
      </c>
      <c r="B162" s="89"/>
      <c r="C162" s="38"/>
      <c r="D162" s="38"/>
      <c r="E162" s="1"/>
      <c r="F162" s="1"/>
    </row>
    <row r="163" spans="1:6" ht="30" customHeight="1">
      <c r="A163" s="514" t="s">
        <v>752</v>
      </c>
      <c r="B163" s="89"/>
      <c r="C163" s="38"/>
      <c r="D163" s="38"/>
      <c r="E163" s="1"/>
      <c r="F163" s="1"/>
    </row>
    <row r="164" spans="1:6" ht="30" customHeight="1">
      <c r="A164" s="514"/>
      <c r="B164" s="89"/>
      <c r="C164" s="38"/>
      <c r="D164" s="38"/>
      <c r="E164" s="1"/>
      <c r="F164" s="1"/>
    </row>
    <row r="165" spans="1:6" ht="30" customHeight="1">
      <c r="A165" s="515" t="s">
        <v>753</v>
      </c>
      <c r="B165" s="89"/>
      <c r="C165" s="38"/>
      <c r="D165" s="38"/>
      <c r="E165" s="1"/>
      <c r="F165" s="1"/>
    </row>
  </sheetData>
  <sheetProtection/>
  <mergeCells count="357">
    <mergeCell ref="S111:S113"/>
    <mergeCell ref="T111:T113"/>
    <mergeCell ref="X111:X113"/>
    <mergeCell ref="I111:I113"/>
    <mergeCell ref="J111:J113"/>
    <mergeCell ref="K111:K113"/>
    <mergeCell ref="Q111:Q113"/>
    <mergeCell ref="R111:R113"/>
    <mergeCell ref="A111:A113"/>
    <mergeCell ref="B111:B113"/>
    <mergeCell ref="C111:C113"/>
    <mergeCell ref="D111:D113"/>
    <mergeCell ref="E111:E113"/>
    <mergeCell ref="F111:F113"/>
    <mergeCell ref="A125:A129"/>
    <mergeCell ref="B125:B129"/>
    <mergeCell ref="C125:C129"/>
    <mergeCell ref="D125:D129"/>
    <mergeCell ref="E125:E129"/>
    <mergeCell ref="F125:F129"/>
    <mergeCell ref="R118:R121"/>
    <mergeCell ref="S118:S121"/>
    <mergeCell ref="T118:T121"/>
    <mergeCell ref="X118:X121"/>
    <mergeCell ref="I118:I121"/>
    <mergeCell ref="J118:J121"/>
    <mergeCell ref="K118:K121"/>
    <mergeCell ref="L118:L121"/>
    <mergeCell ref="Q118:Q121"/>
    <mergeCell ref="A118:A121"/>
    <mergeCell ref="B118:B121"/>
    <mergeCell ref="C118:C121"/>
    <mergeCell ref="D118:D121"/>
    <mergeCell ref="E118:E121"/>
    <mergeCell ref="F118:F121"/>
    <mergeCell ref="B35:B36"/>
    <mergeCell ref="B38:B40"/>
    <mergeCell ref="B42:B44"/>
    <mergeCell ref="B45:B48"/>
    <mergeCell ref="B49:B55"/>
    <mergeCell ref="E29:E31"/>
    <mergeCell ref="B29:B31"/>
    <mergeCell ref="C29:C31"/>
    <mergeCell ref="D29:D31"/>
    <mergeCell ref="D35:D36"/>
    <mergeCell ref="B17:B18"/>
    <mergeCell ref="B19:B20"/>
    <mergeCell ref="B21:B23"/>
    <mergeCell ref="C19:C20"/>
    <mergeCell ref="D17:D18"/>
    <mergeCell ref="D19:D20"/>
    <mergeCell ref="D21:D23"/>
    <mergeCell ref="E35:E36"/>
    <mergeCell ref="F42:F44"/>
    <mergeCell ref="F45:F48"/>
    <mergeCell ref="F49:F55"/>
    <mergeCell ref="E21:E23"/>
    <mergeCell ref="E17:E18"/>
    <mergeCell ref="E19:E20"/>
    <mergeCell ref="F17:F18"/>
    <mergeCell ref="F19:F20"/>
    <mergeCell ref="F21:F23"/>
    <mergeCell ref="G17:G18"/>
    <mergeCell ref="G19:G20"/>
    <mergeCell ref="G21:G23"/>
    <mergeCell ref="G35:G36"/>
    <mergeCell ref="G38:G40"/>
    <mergeCell ref="G42:G44"/>
    <mergeCell ref="F38:F40"/>
    <mergeCell ref="E67:E71"/>
    <mergeCell ref="F57:F59"/>
    <mergeCell ref="F62:F63"/>
    <mergeCell ref="F64:F66"/>
    <mergeCell ref="F67:F71"/>
    <mergeCell ref="E64:E66"/>
    <mergeCell ref="L81:L83"/>
    <mergeCell ref="Q81:Q83"/>
    <mergeCell ref="R81:R83"/>
    <mergeCell ref="S81:S83"/>
    <mergeCell ref="G64:G66"/>
    <mergeCell ref="R67:R71"/>
    <mergeCell ref="S67:S71"/>
    <mergeCell ref="T81:T83"/>
    <mergeCell ref="X81:X83"/>
    <mergeCell ref="C81:C83"/>
    <mergeCell ref="A81:A83"/>
    <mergeCell ref="I81:I83"/>
    <mergeCell ref="J81:J83"/>
    <mergeCell ref="K81:K83"/>
    <mergeCell ref="D81:D83"/>
    <mergeCell ref="G81:G83"/>
    <mergeCell ref="F81:F83"/>
    <mergeCell ref="D42:D44"/>
    <mergeCell ref="X64:X66"/>
    <mergeCell ref="L29:L31"/>
    <mergeCell ref="Q29:Q31"/>
    <mergeCell ref="R29:R31"/>
    <mergeCell ref="S29:S31"/>
    <mergeCell ref="T29:T31"/>
    <mergeCell ref="Q64:Q66"/>
    <mergeCell ref="X29:X31"/>
    <mergeCell ref="T42:T44"/>
    <mergeCell ref="I29:I31"/>
    <mergeCell ref="J29:J31"/>
    <mergeCell ref="K29:K31"/>
    <mergeCell ref="G45:G48"/>
    <mergeCell ref="G49:G55"/>
    <mergeCell ref="E49:E55"/>
    <mergeCell ref="E45:E48"/>
    <mergeCell ref="E42:E44"/>
    <mergeCell ref="F29:F31"/>
    <mergeCell ref="F35:F36"/>
    <mergeCell ref="T62:T63"/>
    <mergeCell ref="R64:R66"/>
    <mergeCell ref="S64:S66"/>
    <mergeCell ref="T64:T66"/>
    <mergeCell ref="A64:A66"/>
    <mergeCell ref="C64:C66"/>
    <mergeCell ref="I64:I66"/>
    <mergeCell ref="J64:J66"/>
    <mergeCell ref="K64:K66"/>
    <mergeCell ref="B64:B66"/>
    <mergeCell ref="C62:C63"/>
    <mergeCell ref="I62:I63"/>
    <mergeCell ref="J62:J63"/>
    <mergeCell ref="K62:K63"/>
    <mergeCell ref="Q62:Q63"/>
    <mergeCell ref="B62:B63"/>
    <mergeCell ref="E62:E63"/>
    <mergeCell ref="G62:G63"/>
    <mergeCell ref="D62:D63"/>
    <mergeCell ref="X42:X44"/>
    <mergeCell ref="L42:L44"/>
    <mergeCell ref="Q42:Q44"/>
    <mergeCell ref="R42:R44"/>
    <mergeCell ref="K49:K55"/>
    <mergeCell ref="Q49:Q55"/>
    <mergeCell ref="R49:R55"/>
    <mergeCell ref="S49:S55"/>
    <mergeCell ref="T49:T55"/>
    <mergeCell ref="X49:X55"/>
    <mergeCell ref="J19:J20"/>
    <mergeCell ref="K19:K20"/>
    <mergeCell ref="A42:A44"/>
    <mergeCell ref="C42:C44"/>
    <mergeCell ref="I42:I44"/>
    <mergeCell ref="J42:J44"/>
    <mergeCell ref="K42:K44"/>
    <mergeCell ref="A21:A23"/>
    <mergeCell ref="I21:I23"/>
    <mergeCell ref="A19:A20"/>
    <mergeCell ref="I19:I20"/>
    <mergeCell ref="K38:K40"/>
    <mergeCell ref="S42:S44"/>
    <mergeCell ref="X17:X18"/>
    <mergeCell ref="U17:U18"/>
    <mergeCell ref="V17:V18"/>
    <mergeCell ref="Q19:Q20"/>
    <mergeCell ref="R19:R20"/>
    <mergeCell ref="L19:L20"/>
    <mergeCell ref="S19:S20"/>
    <mergeCell ref="T19:T20"/>
    <mergeCell ref="X19:X20"/>
    <mergeCell ref="L17:L18"/>
    <mergeCell ref="Q17:Q18"/>
    <mergeCell ref="R17:R18"/>
    <mergeCell ref="S17:S18"/>
    <mergeCell ref="T17:T18"/>
    <mergeCell ref="A1:X1"/>
    <mergeCell ref="A2:X2"/>
    <mergeCell ref="A3:X3"/>
    <mergeCell ref="A4:X4"/>
    <mergeCell ref="A17:A18"/>
    <mergeCell ref="C17:C18"/>
    <mergeCell ref="I17:I18"/>
    <mergeCell ref="J17:J18"/>
    <mergeCell ref="K17:K18"/>
    <mergeCell ref="H17:H18"/>
    <mergeCell ref="M154:N154"/>
    <mergeCell ref="M153:N153"/>
    <mergeCell ref="A152:K152"/>
    <mergeCell ref="A38:A40"/>
    <mergeCell ref="C38:C40"/>
    <mergeCell ref="I38:I40"/>
    <mergeCell ref="A49:A55"/>
    <mergeCell ref="C49:C55"/>
    <mergeCell ref="I49:I55"/>
    <mergeCell ref="J49:J55"/>
    <mergeCell ref="A45:A48"/>
    <mergeCell ref="C45:C48"/>
    <mergeCell ref="I45:I48"/>
    <mergeCell ref="J45:J48"/>
    <mergeCell ref="K45:K48"/>
    <mergeCell ref="J21:J23"/>
    <mergeCell ref="K21:K23"/>
    <mergeCell ref="C21:C23"/>
    <mergeCell ref="J38:J40"/>
    <mergeCell ref="A29:A31"/>
    <mergeCell ref="A57:A59"/>
    <mergeCell ref="C57:C59"/>
    <mergeCell ref="I57:I59"/>
    <mergeCell ref="J57:J59"/>
    <mergeCell ref="K57:K59"/>
    <mergeCell ref="B57:B59"/>
    <mergeCell ref="E57:E59"/>
    <mergeCell ref="G57:G59"/>
    <mergeCell ref="D57:D59"/>
    <mergeCell ref="T57:T59"/>
    <mergeCell ref="Q45:Q48"/>
    <mergeCell ref="R45:R48"/>
    <mergeCell ref="S45:S48"/>
    <mergeCell ref="T45:T48"/>
    <mergeCell ref="X57:X59"/>
    <mergeCell ref="Q57:Q59"/>
    <mergeCell ref="R57:R59"/>
    <mergeCell ref="S57:S59"/>
    <mergeCell ref="X45:X48"/>
    <mergeCell ref="R35:R36"/>
    <mergeCell ref="S35:S36"/>
    <mergeCell ref="T35:T36"/>
    <mergeCell ref="X35:X36"/>
    <mergeCell ref="A35:A36"/>
    <mergeCell ref="C35:C36"/>
    <mergeCell ref="I35:I36"/>
    <mergeCell ref="J35:J36"/>
    <mergeCell ref="K35:K36"/>
    <mergeCell ref="Q35:Q36"/>
    <mergeCell ref="T67:T71"/>
    <mergeCell ref="A67:A71"/>
    <mergeCell ref="C67:C71"/>
    <mergeCell ref="I67:I71"/>
    <mergeCell ref="J67:J71"/>
    <mergeCell ref="K67:K71"/>
    <mergeCell ref="Q67:Q71"/>
    <mergeCell ref="B67:B71"/>
    <mergeCell ref="G67:G71"/>
    <mergeCell ref="D67:D71"/>
    <mergeCell ref="R62:R63"/>
    <mergeCell ref="S62:S63"/>
    <mergeCell ref="E88:E94"/>
    <mergeCell ref="A88:A94"/>
    <mergeCell ref="B88:B94"/>
    <mergeCell ref="C88:C94"/>
    <mergeCell ref="D88:D94"/>
    <mergeCell ref="B81:B83"/>
    <mergeCell ref="E81:E83"/>
    <mergeCell ref="A62:A63"/>
    <mergeCell ref="D45:D48"/>
    <mergeCell ref="D49:D55"/>
    <mergeCell ref="J88:J94"/>
    <mergeCell ref="K88:K94"/>
    <mergeCell ref="L88:L94"/>
    <mergeCell ref="Q88:Q94"/>
    <mergeCell ref="I88:I94"/>
    <mergeCell ref="F88:F94"/>
    <mergeCell ref="L57:L59"/>
    <mergeCell ref="D64:D66"/>
    <mergeCell ref="Q96:Q98"/>
    <mergeCell ref="R96:R98"/>
    <mergeCell ref="A96:A98"/>
    <mergeCell ref="B96:B98"/>
    <mergeCell ref="C96:C98"/>
    <mergeCell ref="D96:D98"/>
    <mergeCell ref="E96:E98"/>
    <mergeCell ref="F96:F98"/>
    <mergeCell ref="O153:P153"/>
    <mergeCell ref="A153:L153"/>
    <mergeCell ref="A154:L154"/>
    <mergeCell ref="S96:S98"/>
    <mergeCell ref="T96:T98"/>
    <mergeCell ref="X96:X98"/>
    <mergeCell ref="I96:I98"/>
    <mergeCell ref="J96:J98"/>
    <mergeCell ref="K96:K98"/>
    <mergeCell ref="A108:A110"/>
    <mergeCell ref="B108:B110"/>
    <mergeCell ref="C108:C110"/>
    <mergeCell ref="E108:E110"/>
    <mergeCell ref="D108:D110"/>
    <mergeCell ref="F108:F110"/>
    <mergeCell ref="I108:I110"/>
    <mergeCell ref="J108:J110"/>
    <mergeCell ref="K108:K110"/>
    <mergeCell ref="X108:X110"/>
    <mergeCell ref="Q108:Q110"/>
    <mergeCell ref="R108:R110"/>
    <mergeCell ref="S108:S110"/>
    <mergeCell ref="T108:T110"/>
    <mergeCell ref="A122:A123"/>
    <mergeCell ref="B122:B123"/>
    <mergeCell ref="C122:C123"/>
    <mergeCell ref="D122:D123"/>
    <mergeCell ref="E122:E123"/>
    <mergeCell ref="F122:F123"/>
    <mergeCell ref="S122:S123"/>
    <mergeCell ref="T122:T123"/>
    <mergeCell ref="X122:X123"/>
    <mergeCell ref="I122:I123"/>
    <mergeCell ref="J122:J123"/>
    <mergeCell ref="K122:K123"/>
    <mergeCell ref="Q122:Q123"/>
    <mergeCell ref="R122:R123"/>
    <mergeCell ref="I130:I131"/>
    <mergeCell ref="J130:J131"/>
    <mergeCell ref="Q130:Q131"/>
    <mergeCell ref="A130:A131"/>
    <mergeCell ref="B130:B131"/>
    <mergeCell ref="C130:C131"/>
    <mergeCell ref="D130:D131"/>
    <mergeCell ref="E130:E131"/>
    <mergeCell ref="F130:F131"/>
    <mergeCell ref="Q114:Q117"/>
    <mergeCell ref="A114:A117"/>
    <mergeCell ref="B114:B117"/>
    <mergeCell ref="C114:C117"/>
    <mergeCell ref="D114:D117"/>
    <mergeCell ref="E114:E117"/>
    <mergeCell ref="F114:F117"/>
    <mergeCell ref="F134:F135"/>
    <mergeCell ref="R114:R117"/>
    <mergeCell ref="S114:S117"/>
    <mergeCell ref="T114:T117"/>
    <mergeCell ref="X114:X117"/>
    <mergeCell ref="I114:I117"/>
    <mergeCell ref="J114:J117"/>
    <mergeCell ref="K114:K117"/>
    <mergeCell ref="L114:L117"/>
    <mergeCell ref="T134:T135"/>
    <mergeCell ref="X134:X135"/>
    <mergeCell ref="I134:I135"/>
    <mergeCell ref="J134:J135"/>
    <mergeCell ref="K134:K135"/>
    <mergeCell ref="Q134:Q135"/>
    <mergeCell ref="R134:R135"/>
    <mergeCell ref="S134:S135"/>
    <mergeCell ref="A134:A135"/>
    <mergeCell ref="B134:B135"/>
    <mergeCell ref="C134:C135"/>
    <mergeCell ref="D134:D135"/>
    <mergeCell ref="Q125:Q129"/>
    <mergeCell ref="I125:I129"/>
    <mergeCell ref="J125:J129"/>
    <mergeCell ref="K125:K129"/>
    <mergeCell ref="E134:E135"/>
    <mergeCell ref="T143:T145"/>
    <mergeCell ref="S143:S145"/>
    <mergeCell ref="R143:R145"/>
    <mergeCell ref="Q143:Q145"/>
    <mergeCell ref="K143:K145"/>
    <mergeCell ref="J143:J145"/>
    <mergeCell ref="B143:B145"/>
    <mergeCell ref="A143:A145"/>
    <mergeCell ref="I143:I145"/>
    <mergeCell ref="F143:F145"/>
    <mergeCell ref="E143:E145"/>
    <mergeCell ref="D143:D145"/>
    <mergeCell ref="C143:C145"/>
  </mergeCells>
  <printOptions horizontalCentered="1"/>
  <pageMargins left="0" right="0" top="0.7874015748031497" bottom="0.5905511811023623" header="0.5118110236220472" footer="0.5118110236220472"/>
  <pageSetup fitToHeight="3" fitToWidth="1" horizontalDpi="600" verticalDpi="600" orientation="landscape" pageOrder="overThenDown" paperSize="9" scale="27" r:id="rId1"/>
  <ignoredErrors>
    <ignoredError sqref="Q8:Q10 Q12:Q17 Q19 Q21:Q29 Q32:Q35 Q37:Q42 Q45 Q49 I56:I57 I60 Q61 I62 I64 I67 Q67 Q72:Q76 Q78:Q81 Q84:Q88 Q95:Q96 Q99:Q106 Q108 Q114 Q118 Q1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"/>
  <sheetViews>
    <sheetView showGridLines="0" zoomScale="75" zoomScaleNormal="75" zoomScalePageLayoutView="0" workbookViewId="0" topLeftCell="A1">
      <pane ySplit="6" topLeftCell="A118" activePane="bottomLeft" state="frozen"/>
      <selection pane="topLeft" activeCell="A1" sqref="A1:O11"/>
      <selection pane="bottomLeft" activeCell="J130" sqref="J130"/>
    </sheetView>
  </sheetViews>
  <sheetFormatPr defaultColWidth="9.140625" defaultRowHeight="33" customHeight="1"/>
  <cols>
    <col min="1" max="1" width="12.421875" style="63" customWidth="1"/>
    <col min="2" max="2" width="14.57421875" style="63" bestFit="1" customWidth="1"/>
    <col min="3" max="3" width="16.140625" style="63" bestFit="1" customWidth="1"/>
    <col min="4" max="4" width="99.57421875" style="63" bestFit="1" customWidth="1"/>
    <col min="5" max="5" width="15.140625" style="63" customWidth="1"/>
    <col min="6" max="6" width="22.28125" style="63" bestFit="1" customWidth="1"/>
    <col min="7" max="7" width="15.57421875" style="63" customWidth="1"/>
    <col min="8" max="8" width="65.7109375" style="63" bestFit="1" customWidth="1"/>
    <col min="9" max="9" width="12.57421875" style="63" customWidth="1"/>
    <col min="10" max="10" width="19.140625" style="63" bestFit="1" customWidth="1"/>
    <col min="11" max="11" width="19.140625" style="63" customWidth="1"/>
    <col min="12" max="12" width="15.421875" style="63" customWidth="1"/>
    <col min="13" max="13" width="17.8515625" style="63" bestFit="1" customWidth="1"/>
    <col min="14" max="14" width="19.00390625" style="63" bestFit="1" customWidth="1"/>
    <col min="15" max="15" width="24.00390625" style="63" customWidth="1"/>
    <col min="16" max="16" width="13.140625" style="75" customWidth="1"/>
    <col min="17" max="17" width="16.8515625" style="63" customWidth="1"/>
    <col min="18" max="18" width="15.421875" style="122" customWidth="1"/>
    <col min="19" max="19" width="18.7109375" style="63" customWidth="1"/>
    <col min="20" max="20" width="12.140625" style="63" customWidth="1"/>
    <col min="21" max="21" width="16.57421875" style="63" bestFit="1" customWidth="1"/>
    <col min="22" max="16384" width="9.140625" style="63" customWidth="1"/>
  </cols>
  <sheetData>
    <row r="1" spans="1:21" ht="33" customHeight="1">
      <c r="A1" s="834" t="s">
        <v>21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</row>
    <row r="2" spans="1:21" ht="33" customHeight="1">
      <c r="A2" s="834" t="s">
        <v>22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</row>
    <row r="3" spans="1:21" ht="33" customHeight="1">
      <c r="A3" s="834" t="s">
        <v>56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</row>
    <row r="4" spans="1:21" ht="33" customHeight="1">
      <c r="A4" s="834" t="s">
        <v>32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</row>
    <row r="5" spans="3:12" ht="27" customHeight="1" thickBot="1"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21" ht="57">
      <c r="A6" s="371" t="s">
        <v>40</v>
      </c>
      <c r="B6" s="372" t="s">
        <v>498</v>
      </c>
      <c r="C6" s="373" t="s">
        <v>497</v>
      </c>
      <c r="D6" s="373" t="s">
        <v>2</v>
      </c>
      <c r="E6" s="373" t="s">
        <v>494</v>
      </c>
      <c r="F6" s="373" t="s">
        <v>495</v>
      </c>
      <c r="G6" s="373" t="s">
        <v>496</v>
      </c>
      <c r="H6" s="373" t="s">
        <v>3</v>
      </c>
      <c r="I6" s="91" t="s">
        <v>10</v>
      </c>
      <c r="J6" s="91" t="s">
        <v>5</v>
      </c>
      <c r="K6" s="92" t="s">
        <v>52</v>
      </c>
      <c r="L6" s="92" t="s">
        <v>20</v>
      </c>
      <c r="M6" s="93" t="s">
        <v>36</v>
      </c>
      <c r="N6" s="93" t="s">
        <v>6</v>
      </c>
      <c r="O6" s="93" t="s">
        <v>0</v>
      </c>
      <c r="P6" s="93" t="s">
        <v>19</v>
      </c>
      <c r="Q6" s="93" t="s">
        <v>29</v>
      </c>
      <c r="R6" s="93" t="s">
        <v>30</v>
      </c>
      <c r="S6" s="93" t="s">
        <v>28</v>
      </c>
      <c r="T6" s="93" t="s">
        <v>13</v>
      </c>
      <c r="U6" s="94" t="s">
        <v>48</v>
      </c>
    </row>
    <row r="7" spans="1:19" s="4" customFormat="1" ht="25.5" customHeight="1">
      <c r="A7" s="812" t="s">
        <v>1031</v>
      </c>
      <c r="B7" s="812" t="s">
        <v>1032</v>
      </c>
      <c r="C7" s="812" t="s">
        <v>1033</v>
      </c>
      <c r="D7" s="812" t="s">
        <v>1034</v>
      </c>
      <c r="E7" s="812" t="s">
        <v>1035</v>
      </c>
      <c r="F7" s="812" t="s">
        <v>1036</v>
      </c>
      <c r="G7" s="812" t="s">
        <v>1037</v>
      </c>
      <c r="H7" s="812" t="s">
        <v>1038</v>
      </c>
      <c r="I7" s="805"/>
      <c r="J7" s="805"/>
      <c r="K7" s="813"/>
      <c r="L7" s="814"/>
      <c r="M7" s="814"/>
      <c r="N7" s="814"/>
      <c r="O7" s="814"/>
      <c r="P7" s="814"/>
      <c r="Q7" s="814"/>
      <c r="R7" s="814"/>
      <c r="S7" s="815"/>
    </row>
    <row r="8" spans="1:21" ht="33" customHeight="1">
      <c r="A8" s="202" t="s">
        <v>60</v>
      </c>
      <c r="B8" s="202" t="s">
        <v>569</v>
      </c>
      <c r="C8" s="319"/>
      <c r="D8" s="118" t="s">
        <v>63</v>
      </c>
      <c r="E8" s="202" t="s">
        <v>514</v>
      </c>
      <c r="F8" s="202" t="s">
        <v>527</v>
      </c>
      <c r="G8" s="202" t="s">
        <v>528</v>
      </c>
      <c r="H8" s="115" t="s">
        <v>64</v>
      </c>
      <c r="I8" s="202" t="s">
        <v>67</v>
      </c>
      <c r="J8" s="203" t="s">
        <v>61</v>
      </c>
      <c r="K8" s="203" t="s">
        <v>62</v>
      </c>
      <c r="L8" s="203">
        <v>1</v>
      </c>
      <c r="M8" s="116">
        <v>6750</v>
      </c>
      <c r="N8" s="218">
        <v>11157.48</v>
      </c>
      <c r="O8" s="219">
        <f>N8-M8</f>
        <v>4407.48</v>
      </c>
      <c r="P8" s="214">
        <f>O8/N8*100%</f>
        <v>0.39502468299293386</v>
      </c>
      <c r="Q8" s="116">
        <v>8923.5</v>
      </c>
      <c r="R8" s="220">
        <f>(Q8-M8)/Q8*100%</f>
        <v>0.24357034795763993</v>
      </c>
      <c r="S8" s="221">
        <v>5550.06</v>
      </c>
      <c r="T8" s="222">
        <v>4</v>
      </c>
      <c r="U8" s="223">
        <v>42016</v>
      </c>
    </row>
    <row r="9" spans="1:21" ht="33" customHeight="1">
      <c r="A9" s="202" t="s">
        <v>90</v>
      </c>
      <c r="B9" s="202" t="s">
        <v>547</v>
      </c>
      <c r="C9" s="319"/>
      <c r="D9" s="903" t="s">
        <v>91</v>
      </c>
      <c r="E9" s="891" t="s">
        <v>514</v>
      </c>
      <c r="F9" s="891" t="s">
        <v>527</v>
      </c>
      <c r="G9" s="399" t="s">
        <v>529</v>
      </c>
      <c r="H9" s="115" t="s">
        <v>92</v>
      </c>
      <c r="I9" s="897">
        <v>30221</v>
      </c>
      <c r="J9" s="897" t="s">
        <v>61</v>
      </c>
      <c r="K9" s="203" t="s">
        <v>62</v>
      </c>
      <c r="L9" s="897">
        <v>2</v>
      </c>
      <c r="M9" s="917">
        <v>8416.73</v>
      </c>
      <c r="N9" s="962">
        <v>8467.2</v>
      </c>
      <c r="O9" s="224" t="s">
        <v>27</v>
      </c>
      <c r="P9" s="224" t="s">
        <v>27</v>
      </c>
      <c r="Q9" s="224" t="s">
        <v>27</v>
      </c>
      <c r="R9" s="224" t="s">
        <v>27</v>
      </c>
      <c r="S9" s="964">
        <v>8467.2</v>
      </c>
      <c r="T9" s="897">
        <v>5</v>
      </c>
      <c r="U9" s="960">
        <v>42032</v>
      </c>
    </row>
    <row r="10" spans="1:21" ht="33" customHeight="1">
      <c r="A10" s="202" t="s">
        <v>89</v>
      </c>
      <c r="B10" s="202" t="s">
        <v>570</v>
      </c>
      <c r="C10" s="319"/>
      <c r="D10" s="905"/>
      <c r="E10" s="893"/>
      <c r="F10" s="893"/>
      <c r="G10" s="404" t="s">
        <v>528</v>
      </c>
      <c r="H10" s="115" t="s">
        <v>97</v>
      </c>
      <c r="I10" s="959"/>
      <c r="J10" s="899"/>
      <c r="K10" s="203" t="s">
        <v>69</v>
      </c>
      <c r="L10" s="899"/>
      <c r="M10" s="966"/>
      <c r="N10" s="963"/>
      <c r="O10" s="219">
        <f>N9-M9</f>
        <v>50.470000000001164</v>
      </c>
      <c r="P10" s="214">
        <f>O10/N9*100%</f>
        <v>0.005960648148148285</v>
      </c>
      <c r="Q10" s="116">
        <v>12000</v>
      </c>
      <c r="R10" s="220">
        <f>(Q10-M9)/Q10*100%</f>
        <v>0.29860583333333335</v>
      </c>
      <c r="S10" s="965"/>
      <c r="T10" s="899"/>
      <c r="U10" s="961"/>
    </row>
    <row r="11" spans="1:21" ht="33" customHeight="1">
      <c r="A11" s="202" t="s">
        <v>93</v>
      </c>
      <c r="B11" s="202" t="s">
        <v>571</v>
      </c>
      <c r="C11" s="202" t="s">
        <v>100</v>
      </c>
      <c r="D11" s="118" t="s">
        <v>94</v>
      </c>
      <c r="E11" s="203" t="s">
        <v>514</v>
      </c>
      <c r="F11" s="202" t="s">
        <v>527</v>
      </c>
      <c r="G11" s="203" t="s">
        <v>528</v>
      </c>
      <c r="H11" s="115" t="s">
        <v>96</v>
      </c>
      <c r="I11" s="203">
        <v>30439</v>
      </c>
      <c r="J11" s="203" t="s">
        <v>68</v>
      </c>
      <c r="K11" s="203" t="s">
        <v>69</v>
      </c>
      <c r="L11" s="203">
        <v>1</v>
      </c>
      <c r="M11" s="224" t="s">
        <v>27</v>
      </c>
      <c r="N11" s="218">
        <v>2250</v>
      </c>
      <c r="O11" s="224" t="s">
        <v>27</v>
      </c>
      <c r="P11" s="224" t="s">
        <v>27</v>
      </c>
      <c r="Q11" s="224" t="s">
        <v>27</v>
      </c>
      <c r="R11" s="224" t="s">
        <v>27</v>
      </c>
      <c r="S11" s="221">
        <v>2000</v>
      </c>
      <c r="T11" s="203">
        <v>6</v>
      </c>
      <c r="U11" s="223">
        <v>42032</v>
      </c>
    </row>
    <row r="12" spans="1:21" ht="33" customHeight="1">
      <c r="A12" s="202" t="s">
        <v>65</v>
      </c>
      <c r="B12" s="202" t="s">
        <v>571</v>
      </c>
      <c r="C12" s="202" t="s">
        <v>66</v>
      </c>
      <c r="D12" s="118" t="s">
        <v>70</v>
      </c>
      <c r="E12" s="203" t="s">
        <v>514</v>
      </c>
      <c r="F12" s="203" t="s">
        <v>527</v>
      </c>
      <c r="G12" s="203" t="s">
        <v>528</v>
      </c>
      <c r="H12" s="115" t="s">
        <v>96</v>
      </c>
      <c r="I12" s="203">
        <v>30440</v>
      </c>
      <c r="J12" s="203" t="s">
        <v>68</v>
      </c>
      <c r="K12" s="203" t="s">
        <v>69</v>
      </c>
      <c r="L12" s="203">
        <v>1</v>
      </c>
      <c r="M12" s="224" t="s">
        <v>27</v>
      </c>
      <c r="N12" s="218">
        <v>2450</v>
      </c>
      <c r="O12" s="224" t="s">
        <v>27</v>
      </c>
      <c r="P12" s="224" t="s">
        <v>27</v>
      </c>
      <c r="Q12" s="224" t="s">
        <v>27</v>
      </c>
      <c r="R12" s="224" t="s">
        <v>27</v>
      </c>
      <c r="S12" s="221">
        <v>2400</v>
      </c>
      <c r="T12" s="203">
        <v>6</v>
      </c>
      <c r="U12" s="223">
        <v>42032</v>
      </c>
    </row>
    <row r="13" spans="1:21" ht="33" customHeight="1">
      <c r="A13" s="202" t="s">
        <v>105</v>
      </c>
      <c r="B13" s="202" t="s">
        <v>571</v>
      </c>
      <c r="C13" s="319"/>
      <c r="D13" s="118" t="s">
        <v>107</v>
      </c>
      <c r="E13" s="203" t="s">
        <v>514</v>
      </c>
      <c r="F13" s="203" t="s">
        <v>527</v>
      </c>
      <c r="G13" s="203" t="s">
        <v>528</v>
      </c>
      <c r="H13" s="115" t="s">
        <v>108</v>
      </c>
      <c r="I13" s="203">
        <v>30392</v>
      </c>
      <c r="J13" s="203" t="s">
        <v>106</v>
      </c>
      <c r="K13" s="203" t="s">
        <v>62</v>
      </c>
      <c r="L13" s="203">
        <v>1</v>
      </c>
      <c r="M13" s="116">
        <v>1200</v>
      </c>
      <c r="N13" s="218">
        <v>2327.02</v>
      </c>
      <c r="O13" s="219">
        <f>N13-M13</f>
        <v>1127.02</v>
      </c>
      <c r="P13" s="214">
        <f>O13/N13*100%</f>
        <v>0.4843190002664352</v>
      </c>
      <c r="Q13" s="116">
        <v>1240</v>
      </c>
      <c r="R13" s="220">
        <f aca="true" t="shared" si="0" ref="R13:R50">(Q13-M13)/Q13*100%</f>
        <v>0.03225806451612903</v>
      </c>
      <c r="S13" s="221">
        <v>1846</v>
      </c>
      <c r="T13" s="203">
        <v>4</v>
      </c>
      <c r="U13" s="223">
        <v>42034</v>
      </c>
    </row>
    <row r="14" spans="1:21" ht="33" customHeight="1">
      <c r="A14" s="202" t="s">
        <v>98</v>
      </c>
      <c r="B14" s="202" t="s">
        <v>572</v>
      </c>
      <c r="C14" s="202" t="s">
        <v>99</v>
      </c>
      <c r="D14" s="118" t="s">
        <v>94</v>
      </c>
      <c r="E14" s="203" t="s">
        <v>514</v>
      </c>
      <c r="F14" s="203" t="s">
        <v>527</v>
      </c>
      <c r="G14" s="203" t="s">
        <v>528</v>
      </c>
      <c r="H14" s="115" t="s">
        <v>96</v>
      </c>
      <c r="I14" s="203">
        <v>30439</v>
      </c>
      <c r="J14" s="203" t="s">
        <v>68</v>
      </c>
      <c r="K14" s="203" t="s">
        <v>69</v>
      </c>
      <c r="L14" s="203">
        <v>1</v>
      </c>
      <c r="M14" s="224" t="s">
        <v>27</v>
      </c>
      <c r="N14" s="218">
        <v>2250</v>
      </c>
      <c r="O14" s="224" t="s">
        <v>27</v>
      </c>
      <c r="P14" s="224" t="s">
        <v>27</v>
      </c>
      <c r="Q14" s="224" t="s">
        <v>27</v>
      </c>
      <c r="R14" s="224" t="s">
        <v>27</v>
      </c>
      <c r="S14" s="221">
        <v>2000</v>
      </c>
      <c r="T14" s="222">
        <v>4</v>
      </c>
      <c r="U14" s="223">
        <v>42033</v>
      </c>
    </row>
    <row r="15" spans="1:21" ht="33" customHeight="1">
      <c r="A15" s="202" t="s">
        <v>95</v>
      </c>
      <c r="B15" s="202" t="s">
        <v>572</v>
      </c>
      <c r="C15" s="202" t="s">
        <v>66</v>
      </c>
      <c r="D15" s="118" t="s">
        <v>70</v>
      </c>
      <c r="E15" s="203" t="s">
        <v>514</v>
      </c>
      <c r="F15" s="203" t="s">
        <v>527</v>
      </c>
      <c r="G15" s="203" t="s">
        <v>528</v>
      </c>
      <c r="H15" s="115" t="s">
        <v>96</v>
      </c>
      <c r="I15" s="203">
        <v>30440</v>
      </c>
      <c r="J15" s="203" t="s">
        <v>68</v>
      </c>
      <c r="K15" s="203" t="s">
        <v>69</v>
      </c>
      <c r="L15" s="203">
        <v>1</v>
      </c>
      <c r="M15" s="224" t="s">
        <v>27</v>
      </c>
      <c r="N15" s="218">
        <v>2450</v>
      </c>
      <c r="O15" s="224" t="s">
        <v>27</v>
      </c>
      <c r="P15" s="224" t="s">
        <v>27</v>
      </c>
      <c r="Q15" s="224" t="s">
        <v>27</v>
      </c>
      <c r="R15" s="224" t="s">
        <v>27</v>
      </c>
      <c r="S15" s="221">
        <v>2400</v>
      </c>
      <c r="T15" s="203">
        <v>4</v>
      </c>
      <c r="U15" s="223">
        <v>42033</v>
      </c>
    </row>
    <row r="16" spans="1:21" ht="33" customHeight="1">
      <c r="A16" s="202" t="s">
        <v>114</v>
      </c>
      <c r="B16" s="202" t="s">
        <v>573</v>
      </c>
      <c r="C16" s="319"/>
      <c r="D16" s="118" t="s">
        <v>116</v>
      </c>
      <c r="E16" s="203" t="s">
        <v>514</v>
      </c>
      <c r="F16" s="203" t="s">
        <v>527</v>
      </c>
      <c r="G16" s="203" t="s">
        <v>528</v>
      </c>
      <c r="H16" s="115" t="s">
        <v>117</v>
      </c>
      <c r="I16" s="203">
        <v>30503</v>
      </c>
      <c r="J16" s="203" t="s">
        <v>115</v>
      </c>
      <c r="K16" s="203" t="s">
        <v>62</v>
      </c>
      <c r="L16" s="203">
        <v>1</v>
      </c>
      <c r="M16" s="116">
        <v>3690</v>
      </c>
      <c r="N16" s="218">
        <v>3798.21</v>
      </c>
      <c r="O16" s="219">
        <f>N16-M16</f>
        <v>108.21000000000004</v>
      </c>
      <c r="P16" s="214">
        <f>O16/N16*100%</f>
        <v>0.028489735954568083</v>
      </c>
      <c r="Q16" s="116">
        <v>6000</v>
      </c>
      <c r="R16" s="220">
        <f t="shared" si="0"/>
        <v>0.385</v>
      </c>
      <c r="S16" s="221">
        <v>3255</v>
      </c>
      <c r="T16" s="222">
        <v>8</v>
      </c>
      <c r="U16" s="223">
        <v>42048</v>
      </c>
    </row>
    <row r="17" spans="1:21" ht="33" customHeight="1">
      <c r="A17" s="202" t="s">
        <v>111</v>
      </c>
      <c r="B17" s="202" t="s">
        <v>574</v>
      </c>
      <c r="C17" s="319"/>
      <c r="D17" s="118" t="s">
        <v>110</v>
      </c>
      <c r="E17" s="203" t="s">
        <v>514</v>
      </c>
      <c r="F17" s="203" t="s">
        <v>527</v>
      </c>
      <c r="G17" s="203" t="s">
        <v>528</v>
      </c>
      <c r="H17" s="115" t="s">
        <v>112</v>
      </c>
      <c r="I17" s="203">
        <v>30552</v>
      </c>
      <c r="J17" s="203" t="s">
        <v>109</v>
      </c>
      <c r="K17" s="203" t="s">
        <v>62</v>
      </c>
      <c r="L17" s="203">
        <v>1</v>
      </c>
      <c r="M17" s="116">
        <v>916.9</v>
      </c>
      <c r="N17" s="218">
        <v>1135.83</v>
      </c>
      <c r="O17" s="219">
        <f>N17-M17</f>
        <v>218.92999999999995</v>
      </c>
      <c r="P17" s="214">
        <f>O17/N17*100%</f>
        <v>0.19274891489043253</v>
      </c>
      <c r="Q17" s="116">
        <v>1100</v>
      </c>
      <c r="R17" s="220">
        <f t="shared" si="0"/>
        <v>0.16645454545454547</v>
      </c>
      <c r="S17" s="221">
        <v>1070</v>
      </c>
      <c r="T17" s="222">
        <v>3</v>
      </c>
      <c r="U17" s="223">
        <v>42044</v>
      </c>
    </row>
    <row r="18" spans="1:21" ht="33" customHeight="1">
      <c r="A18" s="202" t="s">
        <v>119</v>
      </c>
      <c r="B18" s="202" t="s">
        <v>575</v>
      </c>
      <c r="C18" s="319"/>
      <c r="D18" s="118" t="s">
        <v>128</v>
      </c>
      <c r="E18" s="203" t="s">
        <v>514</v>
      </c>
      <c r="F18" s="203" t="s">
        <v>527</v>
      </c>
      <c r="G18" s="203" t="s">
        <v>528</v>
      </c>
      <c r="H18" s="115" t="s">
        <v>96</v>
      </c>
      <c r="I18" s="203">
        <v>30524</v>
      </c>
      <c r="J18" s="203" t="s">
        <v>127</v>
      </c>
      <c r="K18" s="203" t="s">
        <v>62</v>
      </c>
      <c r="L18" s="203">
        <v>1</v>
      </c>
      <c r="M18" s="116" t="s">
        <v>27</v>
      </c>
      <c r="N18" s="218">
        <v>561.33</v>
      </c>
      <c r="O18" s="224" t="s">
        <v>27</v>
      </c>
      <c r="P18" s="214" t="s">
        <v>27</v>
      </c>
      <c r="Q18" s="116" t="s">
        <v>27</v>
      </c>
      <c r="R18" s="214" t="s">
        <v>27</v>
      </c>
      <c r="S18" s="221">
        <v>489</v>
      </c>
      <c r="T18" s="222">
        <v>16</v>
      </c>
      <c r="U18" s="223">
        <v>42059</v>
      </c>
    </row>
    <row r="19" spans="1:21" ht="33" customHeight="1">
      <c r="A19" s="202" t="s">
        <v>118</v>
      </c>
      <c r="B19" s="202" t="s">
        <v>548</v>
      </c>
      <c r="C19" s="319"/>
      <c r="D19" s="118" t="s">
        <v>121</v>
      </c>
      <c r="E19" s="203" t="s">
        <v>514</v>
      </c>
      <c r="F19" s="203" t="s">
        <v>527</v>
      </c>
      <c r="G19" s="203" t="s">
        <v>528</v>
      </c>
      <c r="H19" s="115" t="s">
        <v>96</v>
      </c>
      <c r="I19" s="203">
        <v>30538</v>
      </c>
      <c r="J19" s="203" t="s">
        <v>61</v>
      </c>
      <c r="K19" s="203" t="s">
        <v>62</v>
      </c>
      <c r="L19" s="203">
        <v>1</v>
      </c>
      <c r="M19" s="224" t="s">
        <v>27</v>
      </c>
      <c r="N19" s="218">
        <v>780</v>
      </c>
      <c r="O19" s="224" t="s">
        <v>27</v>
      </c>
      <c r="P19" s="224" t="s">
        <v>27</v>
      </c>
      <c r="Q19" s="73" t="s">
        <v>27</v>
      </c>
      <c r="R19" s="224" t="s">
        <v>27</v>
      </c>
      <c r="S19" s="221">
        <v>780</v>
      </c>
      <c r="T19" s="222"/>
      <c r="U19" s="223">
        <v>42048</v>
      </c>
    </row>
    <row r="20" spans="1:21" ht="33" customHeight="1">
      <c r="A20" s="212" t="s">
        <v>120</v>
      </c>
      <c r="B20" s="401" t="s">
        <v>576</v>
      </c>
      <c r="C20" s="318"/>
      <c r="D20" s="118" t="s">
        <v>121</v>
      </c>
      <c r="E20" s="203" t="s">
        <v>514</v>
      </c>
      <c r="F20" s="400" t="s">
        <v>527</v>
      </c>
      <c r="G20" s="400" t="s">
        <v>528</v>
      </c>
      <c r="H20" s="115" t="s">
        <v>126</v>
      </c>
      <c r="I20" s="367">
        <v>30538</v>
      </c>
      <c r="J20" s="213" t="s">
        <v>61</v>
      </c>
      <c r="K20" s="213" t="s">
        <v>69</v>
      </c>
      <c r="L20" s="203">
        <v>1</v>
      </c>
      <c r="M20" s="219">
        <v>550</v>
      </c>
      <c r="N20" s="227">
        <v>780</v>
      </c>
      <c r="O20" s="219">
        <v>230</v>
      </c>
      <c r="P20" s="214">
        <f>O20/N20*100%</f>
        <v>0.2948717948717949</v>
      </c>
      <c r="Q20" s="228">
        <v>1350</v>
      </c>
      <c r="R20" s="220">
        <v>0.5926</v>
      </c>
      <c r="S20" s="229">
        <v>780</v>
      </c>
      <c r="T20" s="222">
        <v>5</v>
      </c>
      <c r="U20" s="223">
        <v>42054</v>
      </c>
    </row>
    <row r="21" spans="1:21" ht="33" customHeight="1">
      <c r="A21" s="212" t="s">
        <v>129</v>
      </c>
      <c r="B21" s="401" t="s">
        <v>577</v>
      </c>
      <c r="C21" s="318"/>
      <c r="D21" s="118" t="s">
        <v>130</v>
      </c>
      <c r="E21" s="203" t="s">
        <v>514</v>
      </c>
      <c r="F21" s="400" t="s">
        <v>527</v>
      </c>
      <c r="G21" s="486" t="s">
        <v>528</v>
      </c>
      <c r="H21" s="115" t="s">
        <v>92</v>
      </c>
      <c r="I21" s="367">
        <v>30558</v>
      </c>
      <c r="J21" s="213" t="s">
        <v>61</v>
      </c>
      <c r="K21" s="213" t="s">
        <v>62</v>
      </c>
      <c r="L21" s="203">
        <v>1</v>
      </c>
      <c r="M21" s="116" t="s">
        <v>27</v>
      </c>
      <c r="N21" s="227">
        <v>8182.92</v>
      </c>
      <c r="O21" s="224" t="s">
        <v>27</v>
      </c>
      <c r="P21" s="214" t="s">
        <v>27</v>
      </c>
      <c r="Q21" s="116" t="s">
        <v>27</v>
      </c>
      <c r="R21" s="214" t="s">
        <v>27</v>
      </c>
      <c r="S21" s="230">
        <v>7438.2</v>
      </c>
      <c r="T21" s="222">
        <v>3</v>
      </c>
      <c r="U21" s="223">
        <v>42060</v>
      </c>
    </row>
    <row r="22" spans="1:21" ht="33" customHeight="1">
      <c r="A22" s="212" t="s">
        <v>131</v>
      </c>
      <c r="B22" s="401" t="s">
        <v>578</v>
      </c>
      <c r="C22" s="318"/>
      <c r="D22" s="118" t="s">
        <v>130</v>
      </c>
      <c r="E22" s="203" t="s">
        <v>514</v>
      </c>
      <c r="F22" s="400" t="s">
        <v>527</v>
      </c>
      <c r="G22" s="486" t="s">
        <v>528</v>
      </c>
      <c r="H22" s="115" t="s">
        <v>92</v>
      </c>
      <c r="I22" s="367">
        <v>30558</v>
      </c>
      <c r="J22" s="213" t="s">
        <v>61</v>
      </c>
      <c r="K22" s="213" t="s">
        <v>69</v>
      </c>
      <c r="L22" s="203">
        <v>1</v>
      </c>
      <c r="M22" s="226" t="s">
        <v>27</v>
      </c>
      <c r="N22" s="227">
        <v>8182.92</v>
      </c>
      <c r="O22" s="224" t="s">
        <v>27</v>
      </c>
      <c r="P22" s="214" t="s">
        <v>27</v>
      </c>
      <c r="Q22" s="116" t="s">
        <v>27</v>
      </c>
      <c r="R22" s="214" t="s">
        <v>27</v>
      </c>
      <c r="S22" s="230">
        <v>7438.2</v>
      </c>
      <c r="T22" s="222">
        <v>1</v>
      </c>
      <c r="U22" s="223">
        <v>42061</v>
      </c>
    </row>
    <row r="23" spans="1:21" ht="33" customHeight="1">
      <c r="A23" s="212" t="s">
        <v>143</v>
      </c>
      <c r="B23" s="401" t="s">
        <v>559</v>
      </c>
      <c r="C23" s="318"/>
      <c r="D23" s="366" t="s">
        <v>144</v>
      </c>
      <c r="E23" s="203" t="s">
        <v>514</v>
      </c>
      <c r="F23" s="400" t="s">
        <v>527</v>
      </c>
      <c r="G23" s="486" t="s">
        <v>528</v>
      </c>
      <c r="H23" s="115" t="s">
        <v>96</v>
      </c>
      <c r="I23" s="367">
        <v>30614</v>
      </c>
      <c r="J23" s="213" t="s">
        <v>103</v>
      </c>
      <c r="K23" s="213" t="s">
        <v>62</v>
      </c>
      <c r="L23" s="203">
        <v>1</v>
      </c>
      <c r="M23" s="295" t="s">
        <v>27</v>
      </c>
      <c r="N23" s="227">
        <v>6184.8</v>
      </c>
      <c r="O23" s="224" t="s">
        <v>27</v>
      </c>
      <c r="P23" s="224" t="s">
        <v>27</v>
      </c>
      <c r="Q23" s="224" t="s">
        <v>27</v>
      </c>
      <c r="R23" s="224" t="s">
        <v>27</v>
      </c>
      <c r="S23" s="224" t="s">
        <v>27</v>
      </c>
      <c r="T23" s="231">
        <v>3</v>
      </c>
      <c r="U23" s="232">
        <v>42048</v>
      </c>
    </row>
    <row r="24" spans="1:21" ht="33" customHeight="1">
      <c r="A24" s="212" t="s">
        <v>140</v>
      </c>
      <c r="B24" s="401" t="s">
        <v>559</v>
      </c>
      <c r="C24" s="318"/>
      <c r="D24" s="366" t="s">
        <v>141</v>
      </c>
      <c r="E24" s="203" t="s">
        <v>514</v>
      </c>
      <c r="F24" s="400" t="s">
        <v>527</v>
      </c>
      <c r="G24" s="400" t="s">
        <v>528</v>
      </c>
      <c r="H24" s="115" t="s">
        <v>142</v>
      </c>
      <c r="I24" s="367">
        <v>30617</v>
      </c>
      <c r="J24" s="213" t="s">
        <v>103</v>
      </c>
      <c r="K24" s="213" t="s">
        <v>62</v>
      </c>
      <c r="L24" s="203">
        <v>1</v>
      </c>
      <c r="M24" s="226">
        <v>2640</v>
      </c>
      <c r="N24" s="233">
        <v>4196.55</v>
      </c>
      <c r="O24" s="219">
        <f>N24-M24</f>
        <v>1556.5500000000002</v>
      </c>
      <c r="P24" s="214">
        <f>O24/N24*100%</f>
        <v>0.3709118204239197</v>
      </c>
      <c r="Q24" s="114">
        <v>4950</v>
      </c>
      <c r="R24" s="220">
        <f t="shared" si="0"/>
        <v>0.4666666666666667</v>
      </c>
      <c r="S24" s="230">
        <v>2505</v>
      </c>
      <c r="T24" s="231">
        <v>3</v>
      </c>
      <c r="U24" s="232">
        <v>42067</v>
      </c>
    </row>
    <row r="25" spans="1:21" ht="33" customHeight="1">
      <c r="A25" s="212" t="s">
        <v>145</v>
      </c>
      <c r="B25" s="401" t="s">
        <v>579</v>
      </c>
      <c r="C25" s="318"/>
      <c r="D25" s="366" t="s">
        <v>144</v>
      </c>
      <c r="E25" s="203" t="s">
        <v>514</v>
      </c>
      <c r="F25" s="400" t="s">
        <v>527</v>
      </c>
      <c r="G25" s="486" t="s">
        <v>528</v>
      </c>
      <c r="H25" s="115" t="s">
        <v>92</v>
      </c>
      <c r="I25" s="367">
        <v>30614</v>
      </c>
      <c r="J25" s="213" t="s">
        <v>103</v>
      </c>
      <c r="K25" s="213" t="s">
        <v>62</v>
      </c>
      <c r="L25" s="203">
        <v>1</v>
      </c>
      <c r="M25" s="295" t="s">
        <v>27</v>
      </c>
      <c r="N25" s="295">
        <v>6184.8</v>
      </c>
      <c r="O25" s="295" t="s">
        <v>27</v>
      </c>
      <c r="P25" s="295" t="s">
        <v>27</v>
      </c>
      <c r="Q25" s="295" t="s">
        <v>27</v>
      </c>
      <c r="R25" s="116" t="s">
        <v>27</v>
      </c>
      <c r="S25" s="295" t="s">
        <v>27</v>
      </c>
      <c r="T25" s="231">
        <v>4</v>
      </c>
      <c r="U25" s="232">
        <v>42072</v>
      </c>
    </row>
    <row r="26" spans="1:21" ht="33" customHeight="1">
      <c r="A26" s="212" t="s">
        <v>150</v>
      </c>
      <c r="B26" s="401" t="s">
        <v>580</v>
      </c>
      <c r="C26" s="318"/>
      <c r="D26" s="118" t="s">
        <v>128</v>
      </c>
      <c r="E26" s="203" t="s">
        <v>514</v>
      </c>
      <c r="F26" s="400" t="s">
        <v>527</v>
      </c>
      <c r="G26" s="400" t="s">
        <v>528</v>
      </c>
      <c r="H26" s="115" t="s">
        <v>151</v>
      </c>
      <c r="I26" s="367">
        <v>30524</v>
      </c>
      <c r="J26" s="213" t="s">
        <v>127</v>
      </c>
      <c r="K26" s="213" t="s">
        <v>62</v>
      </c>
      <c r="L26" s="203">
        <v>1</v>
      </c>
      <c r="M26" s="226">
        <v>725</v>
      </c>
      <c r="N26" s="233">
        <v>728.33</v>
      </c>
      <c r="O26" s="219">
        <f>N26-M26</f>
        <v>3.330000000000041</v>
      </c>
      <c r="P26" s="214">
        <f>O26/N26*100%</f>
        <v>0.004572103304820673</v>
      </c>
      <c r="Q26" s="116">
        <v>1000</v>
      </c>
      <c r="R26" s="220">
        <f t="shared" si="0"/>
        <v>0.275</v>
      </c>
      <c r="S26" s="230">
        <v>644</v>
      </c>
      <c r="T26" s="203">
        <v>4</v>
      </c>
      <c r="U26" s="223">
        <v>42074</v>
      </c>
    </row>
    <row r="27" spans="1:21" ht="33" customHeight="1">
      <c r="A27" s="212" t="s">
        <v>164</v>
      </c>
      <c r="B27" s="401" t="s">
        <v>561</v>
      </c>
      <c r="C27" s="318"/>
      <c r="D27" s="366" t="s">
        <v>166</v>
      </c>
      <c r="E27" s="203" t="s">
        <v>514</v>
      </c>
      <c r="F27" s="400" t="s">
        <v>527</v>
      </c>
      <c r="G27" s="400" t="s">
        <v>528</v>
      </c>
      <c r="H27" s="115" t="s">
        <v>167</v>
      </c>
      <c r="I27" s="367">
        <v>30705</v>
      </c>
      <c r="J27" s="213" t="s">
        <v>165</v>
      </c>
      <c r="K27" s="213" t="s">
        <v>62</v>
      </c>
      <c r="L27" s="203">
        <v>1</v>
      </c>
      <c r="M27" s="226">
        <v>980</v>
      </c>
      <c r="N27" s="227">
        <v>1000</v>
      </c>
      <c r="O27" s="219">
        <f>N27-M27</f>
        <v>20</v>
      </c>
      <c r="P27" s="214">
        <f>O27/N27*100%</f>
        <v>0.02</v>
      </c>
      <c r="Q27" s="226">
        <v>1000</v>
      </c>
      <c r="R27" s="220">
        <f t="shared" si="0"/>
        <v>0.02</v>
      </c>
      <c r="S27" s="230">
        <v>1000</v>
      </c>
      <c r="T27" s="203">
        <v>5</v>
      </c>
      <c r="U27" s="223">
        <v>42080</v>
      </c>
    </row>
    <row r="28" spans="1:21" ht="33" customHeight="1">
      <c r="A28" s="212" t="s">
        <v>168</v>
      </c>
      <c r="B28" s="401" t="s">
        <v>541</v>
      </c>
      <c r="C28" s="318"/>
      <c r="D28" s="366" t="s">
        <v>169</v>
      </c>
      <c r="E28" s="203" t="s">
        <v>514</v>
      </c>
      <c r="F28" s="400" t="s">
        <v>527</v>
      </c>
      <c r="G28" s="486" t="s">
        <v>528</v>
      </c>
      <c r="H28" s="115" t="s">
        <v>92</v>
      </c>
      <c r="I28" s="367">
        <v>30679</v>
      </c>
      <c r="J28" s="213" t="s">
        <v>68</v>
      </c>
      <c r="K28" s="213" t="s">
        <v>69</v>
      </c>
      <c r="L28" s="203">
        <v>1</v>
      </c>
      <c r="M28" s="226" t="s">
        <v>27</v>
      </c>
      <c r="N28" s="227">
        <v>7354.33</v>
      </c>
      <c r="O28" s="219" t="s">
        <v>27</v>
      </c>
      <c r="P28" s="217" t="s">
        <v>27</v>
      </c>
      <c r="Q28" s="116" t="s">
        <v>27</v>
      </c>
      <c r="R28" s="220" t="s">
        <v>27</v>
      </c>
      <c r="S28" s="230" t="s">
        <v>27</v>
      </c>
      <c r="T28" s="203">
        <v>3</v>
      </c>
      <c r="U28" s="223">
        <v>42083</v>
      </c>
    </row>
    <row r="29" spans="1:21" ht="33" customHeight="1">
      <c r="A29" s="212" t="s">
        <v>179</v>
      </c>
      <c r="B29" s="401" t="s">
        <v>581</v>
      </c>
      <c r="C29" s="318"/>
      <c r="D29" s="366" t="s">
        <v>180</v>
      </c>
      <c r="E29" s="203" t="s">
        <v>514</v>
      </c>
      <c r="F29" s="400" t="s">
        <v>527</v>
      </c>
      <c r="G29" s="400" t="s">
        <v>528</v>
      </c>
      <c r="H29" s="115" t="s">
        <v>181</v>
      </c>
      <c r="I29" s="367">
        <v>30724</v>
      </c>
      <c r="J29" s="213" t="s">
        <v>106</v>
      </c>
      <c r="K29" s="213" t="s">
        <v>62</v>
      </c>
      <c r="L29" s="203">
        <v>1</v>
      </c>
      <c r="M29" s="226">
        <v>2415</v>
      </c>
      <c r="N29" s="227">
        <v>5689.5</v>
      </c>
      <c r="O29" s="219">
        <f>N29-M29</f>
        <v>3274.5</v>
      </c>
      <c r="P29" s="214">
        <f>O29/N29*100%</f>
        <v>0.5755338781966781</v>
      </c>
      <c r="Q29" s="116">
        <v>2850</v>
      </c>
      <c r="R29" s="220">
        <f t="shared" si="0"/>
        <v>0.15263157894736842</v>
      </c>
      <c r="S29" s="230">
        <v>4110</v>
      </c>
      <c r="T29" s="203">
        <v>4</v>
      </c>
      <c r="U29" s="223">
        <v>42088</v>
      </c>
    </row>
    <row r="30" spans="1:21" ht="33" customHeight="1">
      <c r="A30" s="212" t="s">
        <v>198</v>
      </c>
      <c r="B30" s="401" t="s">
        <v>582</v>
      </c>
      <c r="C30" s="318"/>
      <c r="D30" s="366" t="s">
        <v>200</v>
      </c>
      <c r="E30" s="203" t="s">
        <v>514</v>
      </c>
      <c r="F30" s="400" t="s">
        <v>527</v>
      </c>
      <c r="G30" s="486" t="s">
        <v>528</v>
      </c>
      <c r="H30" s="115" t="s">
        <v>96</v>
      </c>
      <c r="I30" s="367">
        <v>30751</v>
      </c>
      <c r="J30" s="213" t="s">
        <v>199</v>
      </c>
      <c r="K30" s="213" t="s">
        <v>62</v>
      </c>
      <c r="L30" s="203">
        <v>14</v>
      </c>
      <c r="M30" s="234" t="s">
        <v>27</v>
      </c>
      <c r="N30" s="235">
        <v>1148.45</v>
      </c>
      <c r="O30" s="219" t="s">
        <v>27</v>
      </c>
      <c r="P30" s="217" t="s">
        <v>27</v>
      </c>
      <c r="Q30" s="508" t="s">
        <v>27</v>
      </c>
      <c r="R30" s="508" t="s">
        <v>27</v>
      </c>
      <c r="S30" s="230">
        <v>1065.7</v>
      </c>
      <c r="T30" s="203">
        <v>3</v>
      </c>
      <c r="U30" s="223">
        <v>42090</v>
      </c>
    </row>
    <row r="31" spans="1:21" ht="33" customHeight="1">
      <c r="A31" s="212" t="s">
        <v>215</v>
      </c>
      <c r="B31" s="401" t="s">
        <v>583</v>
      </c>
      <c r="C31" s="318"/>
      <c r="D31" s="366" t="s">
        <v>216</v>
      </c>
      <c r="E31" s="203" t="s">
        <v>514</v>
      </c>
      <c r="F31" s="400" t="s">
        <v>527</v>
      </c>
      <c r="G31" s="486" t="s">
        <v>528</v>
      </c>
      <c r="H31" s="115" t="s">
        <v>217</v>
      </c>
      <c r="I31" s="367">
        <v>30750</v>
      </c>
      <c r="J31" s="213" t="s">
        <v>199</v>
      </c>
      <c r="K31" s="213" t="s">
        <v>62</v>
      </c>
      <c r="L31" s="203">
        <v>2</v>
      </c>
      <c r="M31" s="226" t="s">
        <v>27</v>
      </c>
      <c r="N31" s="235">
        <v>1965.17</v>
      </c>
      <c r="O31" s="224" t="s">
        <v>27</v>
      </c>
      <c r="P31" s="214" t="s">
        <v>27</v>
      </c>
      <c r="Q31" s="116" t="s">
        <v>27</v>
      </c>
      <c r="R31" s="214" t="s">
        <v>27</v>
      </c>
      <c r="S31" s="230">
        <v>1868</v>
      </c>
      <c r="T31" s="203">
        <v>12</v>
      </c>
      <c r="U31" s="223">
        <v>42093</v>
      </c>
    </row>
    <row r="32" spans="1:21" ht="33" customHeight="1">
      <c r="A32" s="202" t="s">
        <v>202</v>
      </c>
      <c r="B32" s="202" t="s">
        <v>563</v>
      </c>
      <c r="C32" s="319"/>
      <c r="D32" s="366" t="s">
        <v>200</v>
      </c>
      <c r="E32" s="203" t="s">
        <v>514</v>
      </c>
      <c r="F32" s="400" t="s">
        <v>527</v>
      </c>
      <c r="G32" s="400" t="s">
        <v>528</v>
      </c>
      <c r="H32" s="115" t="s">
        <v>201</v>
      </c>
      <c r="I32" s="367">
        <v>30751</v>
      </c>
      <c r="J32" s="213" t="s">
        <v>199</v>
      </c>
      <c r="K32" s="213" t="s">
        <v>62</v>
      </c>
      <c r="L32" s="203">
        <v>14</v>
      </c>
      <c r="M32" s="226">
        <v>1100</v>
      </c>
      <c r="N32" s="235">
        <v>1148.45</v>
      </c>
      <c r="O32" s="219">
        <f>N32-M32</f>
        <v>48.450000000000045</v>
      </c>
      <c r="P32" s="214">
        <f>O32/N32*100%</f>
        <v>0.04218729592058866</v>
      </c>
      <c r="Q32" s="116">
        <v>1827.12</v>
      </c>
      <c r="R32" s="220">
        <f t="shared" si="0"/>
        <v>0.39795963045667493</v>
      </c>
      <c r="S32" s="230">
        <v>1065.7</v>
      </c>
      <c r="T32" s="203">
        <v>6</v>
      </c>
      <c r="U32" s="223">
        <v>42094</v>
      </c>
    </row>
    <row r="33" spans="1:21" ht="33" customHeight="1">
      <c r="A33" s="212" t="s">
        <v>218</v>
      </c>
      <c r="B33" s="401" t="s">
        <v>583</v>
      </c>
      <c r="C33" s="318"/>
      <c r="D33" s="366" t="s">
        <v>216</v>
      </c>
      <c r="E33" s="203" t="s">
        <v>514</v>
      </c>
      <c r="F33" s="400" t="s">
        <v>527</v>
      </c>
      <c r="G33" s="400" t="s">
        <v>528</v>
      </c>
      <c r="H33" s="115" t="s">
        <v>219</v>
      </c>
      <c r="I33" s="367">
        <v>30750</v>
      </c>
      <c r="J33" s="213" t="s">
        <v>199</v>
      </c>
      <c r="K33" s="213" t="s">
        <v>62</v>
      </c>
      <c r="L33" s="203">
        <v>2</v>
      </c>
      <c r="M33" s="226">
        <v>1685</v>
      </c>
      <c r="N33" s="235">
        <v>1965.17</v>
      </c>
      <c r="O33" s="219">
        <f>N33-M33</f>
        <v>280.1700000000001</v>
      </c>
      <c r="P33" s="214">
        <f>O33/N33*100%</f>
        <v>0.14256781856022638</v>
      </c>
      <c r="Q33" s="116">
        <v>1868</v>
      </c>
      <c r="R33" s="220">
        <f t="shared" si="0"/>
        <v>0.09796573875802998</v>
      </c>
      <c r="S33" s="230">
        <v>1868</v>
      </c>
      <c r="T33" s="203">
        <v>3</v>
      </c>
      <c r="U33" s="223">
        <v>42093</v>
      </c>
    </row>
    <row r="34" spans="1:21" ht="33" customHeight="1">
      <c r="A34" s="215" t="s">
        <v>237</v>
      </c>
      <c r="B34" s="401" t="s">
        <v>564</v>
      </c>
      <c r="C34" s="318"/>
      <c r="D34" s="366" t="s">
        <v>239</v>
      </c>
      <c r="E34" s="203" t="s">
        <v>514</v>
      </c>
      <c r="F34" s="400" t="s">
        <v>527</v>
      </c>
      <c r="G34" s="486" t="s">
        <v>528</v>
      </c>
      <c r="H34" s="115" t="s">
        <v>217</v>
      </c>
      <c r="I34" s="367">
        <v>30822</v>
      </c>
      <c r="J34" s="216" t="s">
        <v>238</v>
      </c>
      <c r="K34" s="216" t="s">
        <v>62</v>
      </c>
      <c r="L34" s="203">
        <v>1</v>
      </c>
      <c r="M34" s="226" t="s">
        <v>27</v>
      </c>
      <c r="N34" s="235">
        <v>3800</v>
      </c>
      <c r="O34" s="224" t="s">
        <v>27</v>
      </c>
      <c r="P34" s="217" t="s">
        <v>27</v>
      </c>
      <c r="Q34" s="116" t="s">
        <v>27</v>
      </c>
      <c r="R34" s="217" t="s">
        <v>27</v>
      </c>
      <c r="S34" s="230" t="s">
        <v>27</v>
      </c>
      <c r="T34" s="222">
        <v>12</v>
      </c>
      <c r="U34" s="223">
        <v>42111</v>
      </c>
    </row>
    <row r="35" spans="1:21" ht="33" customHeight="1">
      <c r="A35" s="212" t="s">
        <v>220</v>
      </c>
      <c r="B35" s="401" t="s">
        <v>584</v>
      </c>
      <c r="C35" s="318"/>
      <c r="D35" s="366" t="s">
        <v>222</v>
      </c>
      <c r="E35" s="203" t="s">
        <v>514</v>
      </c>
      <c r="F35" s="400" t="s">
        <v>527</v>
      </c>
      <c r="G35" s="400" t="s">
        <v>528</v>
      </c>
      <c r="H35" s="115" t="s">
        <v>223</v>
      </c>
      <c r="I35" s="367">
        <v>30807</v>
      </c>
      <c r="J35" s="213" t="s">
        <v>221</v>
      </c>
      <c r="K35" s="213" t="s">
        <v>62</v>
      </c>
      <c r="L35" s="203">
        <v>1</v>
      </c>
      <c r="M35" s="226">
        <v>628.628</v>
      </c>
      <c r="N35" s="235">
        <v>1222</v>
      </c>
      <c r="O35" s="219">
        <f>N35-M35</f>
        <v>593.372</v>
      </c>
      <c r="P35" s="214">
        <f aca="true" t="shared" si="1" ref="P35:P45">O35/N35*100%</f>
        <v>0.48557446808510635</v>
      </c>
      <c r="Q35" s="116">
        <v>1200</v>
      </c>
      <c r="R35" s="220">
        <f t="shared" si="0"/>
        <v>0.4761433333333333</v>
      </c>
      <c r="S35" s="230">
        <v>720</v>
      </c>
      <c r="T35" s="222">
        <v>2</v>
      </c>
      <c r="U35" s="223">
        <v>42104</v>
      </c>
    </row>
    <row r="36" spans="1:21" ht="33" customHeight="1">
      <c r="A36" s="212" t="s">
        <v>234</v>
      </c>
      <c r="B36" s="401" t="s">
        <v>585</v>
      </c>
      <c r="C36" s="318"/>
      <c r="D36" s="366" t="s">
        <v>235</v>
      </c>
      <c r="E36" s="203" t="s">
        <v>514</v>
      </c>
      <c r="F36" s="400" t="s">
        <v>527</v>
      </c>
      <c r="G36" s="400" t="s">
        <v>528</v>
      </c>
      <c r="H36" s="115" t="s">
        <v>236</v>
      </c>
      <c r="I36" s="367">
        <v>30838</v>
      </c>
      <c r="J36" s="213" t="s">
        <v>221</v>
      </c>
      <c r="K36" s="213" t="s">
        <v>62</v>
      </c>
      <c r="L36" s="203">
        <v>1</v>
      </c>
      <c r="M36" s="226">
        <v>440</v>
      </c>
      <c r="N36" s="235">
        <v>1216.27</v>
      </c>
      <c r="O36" s="219">
        <f>N36-M36</f>
        <v>776.27</v>
      </c>
      <c r="P36" s="214">
        <f t="shared" si="1"/>
        <v>0.638238220132043</v>
      </c>
      <c r="Q36" s="116">
        <v>600</v>
      </c>
      <c r="R36" s="220">
        <f t="shared" si="0"/>
        <v>0.26666666666666666</v>
      </c>
      <c r="S36" s="230">
        <v>1198.8</v>
      </c>
      <c r="T36" s="222">
        <v>4</v>
      </c>
      <c r="U36" s="223">
        <v>42110</v>
      </c>
    </row>
    <row r="37" spans="1:21" ht="33" customHeight="1">
      <c r="A37" s="246" t="s">
        <v>265</v>
      </c>
      <c r="B37" s="401" t="s">
        <v>586</v>
      </c>
      <c r="C37" s="318"/>
      <c r="D37" s="366" t="s">
        <v>267</v>
      </c>
      <c r="E37" s="203" t="s">
        <v>514</v>
      </c>
      <c r="F37" s="400" t="s">
        <v>527</v>
      </c>
      <c r="G37" s="400" t="s">
        <v>528</v>
      </c>
      <c r="H37" s="115" t="s">
        <v>268</v>
      </c>
      <c r="I37" s="367">
        <v>30749</v>
      </c>
      <c r="J37" s="247" t="s">
        <v>266</v>
      </c>
      <c r="K37" s="247" t="s">
        <v>62</v>
      </c>
      <c r="L37" s="203">
        <v>2</v>
      </c>
      <c r="M37" s="239">
        <v>5120</v>
      </c>
      <c r="N37" s="240">
        <v>7661.05</v>
      </c>
      <c r="O37" s="219">
        <f>N37-M37</f>
        <v>2541.05</v>
      </c>
      <c r="P37" s="238">
        <f t="shared" si="1"/>
        <v>0.3316842991495944</v>
      </c>
      <c r="Q37" s="116">
        <v>7100</v>
      </c>
      <c r="R37" s="220">
        <f t="shared" si="0"/>
        <v>0.27887323943661974</v>
      </c>
      <c r="S37" s="230">
        <v>4675</v>
      </c>
      <c r="T37" s="222">
        <v>6</v>
      </c>
      <c r="U37" s="223">
        <v>42131</v>
      </c>
    </row>
    <row r="38" spans="1:21" ht="33" customHeight="1">
      <c r="A38" s="257" t="s">
        <v>289</v>
      </c>
      <c r="B38" s="401" t="s">
        <v>586</v>
      </c>
      <c r="C38" s="318"/>
      <c r="D38" s="368" t="s">
        <v>287</v>
      </c>
      <c r="E38" s="203" t="s">
        <v>514</v>
      </c>
      <c r="F38" s="400" t="s">
        <v>527</v>
      </c>
      <c r="G38" s="400" t="s">
        <v>528</v>
      </c>
      <c r="H38" s="366" t="s">
        <v>288</v>
      </c>
      <c r="I38" s="367">
        <v>29502</v>
      </c>
      <c r="J38" s="258" t="s">
        <v>286</v>
      </c>
      <c r="K38" s="258" t="s">
        <v>62</v>
      </c>
      <c r="L38" s="203">
        <v>1</v>
      </c>
      <c r="M38" s="260">
        <v>1065</v>
      </c>
      <c r="N38" s="261">
        <v>1175.4</v>
      </c>
      <c r="O38" s="219">
        <f>N38-M38</f>
        <v>110.40000000000009</v>
      </c>
      <c r="P38" s="259">
        <f t="shared" si="1"/>
        <v>0.09392547217968358</v>
      </c>
      <c r="Q38" s="116">
        <v>1170</v>
      </c>
      <c r="R38" s="220">
        <f>(Q38-M38)/Q38*100%</f>
        <v>0.08974358974358974</v>
      </c>
      <c r="S38" s="230">
        <v>1080</v>
      </c>
      <c r="T38" s="222">
        <v>12</v>
      </c>
      <c r="U38" s="223">
        <v>42137</v>
      </c>
    </row>
    <row r="39" spans="1:21" ht="33" customHeight="1">
      <c r="A39" s="236" t="s">
        <v>245</v>
      </c>
      <c r="B39" s="401" t="s">
        <v>587</v>
      </c>
      <c r="C39" s="318"/>
      <c r="D39" s="366" t="s">
        <v>246</v>
      </c>
      <c r="E39" s="203" t="s">
        <v>514</v>
      </c>
      <c r="F39" s="400" t="s">
        <v>527</v>
      </c>
      <c r="G39" s="400" t="s">
        <v>528</v>
      </c>
      <c r="H39" s="115" t="s">
        <v>247</v>
      </c>
      <c r="I39" s="367">
        <v>30886</v>
      </c>
      <c r="J39" s="237" t="s">
        <v>61</v>
      </c>
      <c r="K39" s="237" t="s">
        <v>62</v>
      </c>
      <c r="L39" s="203">
        <v>1</v>
      </c>
      <c r="M39" s="239">
        <v>3100</v>
      </c>
      <c r="N39" s="240">
        <v>3821.33</v>
      </c>
      <c r="O39" s="219">
        <f aca="true" t="shared" si="2" ref="O39:O61">N39-M39</f>
        <v>721.3299999999999</v>
      </c>
      <c r="P39" s="238">
        <f t="shared" si="1"/>
        <v>0.1887641213922901</v>
      </c>
      <c r="Q39" s="116">
        <v>6000</v>
      </c>
      <c r="R39" s="220">
        <f t="shared" si="0"/>
        <v>0.48333333333333334</v>
      </c>
      <c r="S39" s="230">
        <v>2899</v>
      </c>
      <c r="T39" s="222">
        <v>5</v>
      </c>
      <c r="U39" s="223">
        <v>42124</v>
      </c>
    </row>
    <row r="40" spans="1:21" ht="33" customHeight="1">
      <c r="A40" s="248" t="s">
        <v>269</v>
      </c>
      <c r="B40" s="401" t="s">
        <v>588</v>
      </c>
      <c r="C40" s="318"/>
      <c r="D40" s="366" t="s">
        <v>271</v>
      </c>
      <c r="E40" s="403" t="s">
        <v>504</v>
      </c>
      <c r="F40" s="400" t="s">
        <v>527</v>
      </c>
      <c r="G40" s="400" t="s">
        <v>528</v>
      </c>
      <c r="H40" s="115" t="s">
        <v>272</v>
      </c>
      <c r="I40" s="367">
        <v>30634</v>
      </c>
      <c r="J40" s="249" t="s">
        <v>270</v>
      </c>
      <c r="K40" s="249" t="s">
        <v>62</v>
      </c>
      <c r="L40" s="203">
        <v>3</v>
      </c>
      <c r="M40" s="244">
        <v>1072.74</v>
      </c>
      <c r="N40" s="245">
        <v>1981.48</v>
      </c>
      <c r="O40" s="219">
        <f t="shared" si="2"/>
        <v>908.74</v>
      </c>
      <c r="P40" s="243">
        <f t="shared" si="1"/>
        <v>0.4586167914891899</v>
      </c>
      <c r="Q40" s="116">
        <v>1411</v>
      </c>
      <c r="R40" s="220">
        <f t="shared" si="0"/>
        <v>0.23973068745570517</v>
      </c>
      <c r="S40" s="230">
        <v>714</v>
      </c>
      <c r="T40" s="222">
        <v>4</v>
      </c>
      <c r="U40" s="223">
        <v>42132</v>
      </c>
    </row>
    <row r="41" spans="1:21" ht="33" customHeight="1">
      <c r="A41" s="241" t="s">
        <v>262</v>
      </c>
      <c r="B41" s="401" t="s">
        <v>588</v>
      </c>
      <c r="C41" s="318"/>
      <c r="D41" s="366" t="s">
        <v>263</v>
      </c>
      <c r="E41" s="203" t="s">
        <v>514</v>
      </c>
      <c r="F41" s="400" t="s">
        <v>527</v>
      </c>
      <c r="G41" s="400" t="s">
        <v>528</v>
      </c>
      <c r="H41" s="115" t="s">
        <v>264</v>
      </c>
      <c r="I41" s="367">
        <v>30938</v>
      </c>
      <c r="J41" s="242" t="s">
        <v>61</v>
      </c>
      <c r="K41" s="242" t="s">
        <v>62</v>
      </c>
      <c r="L41" s="203">
        <v>1</v>
      </c>
      <c r="M41" s="244">
        <v>2200</v>
      </c>
      <c r="N41" s="245">
        <v>3725</v>
      </c>
      <c r="O41" s="219">
        <f t="shared" si="2"/>
        <v>1525</v>
      </c>
      <c r="P41" s="243">
        <f t="shared" si="1"/>
        <v>0.40939597315436244</v>
      </c>
      <c r="Q41" s="116">
        <v>6000</v>
      </c>
      <c r="R41" s="220">
        <f t="shared" si="0"/>
        <v>0.6333333333333333</v>
      </c>
      <c r="S41" s="230">
        <v>2100</v>
      </c>
      <c r="T41" s="222">
        <v>5</v>
      </c>
      <c r="U41" s="223">
        <v>42131</v>
      </c>
    </row>
    <row r="42" spans="1:21" ht="33" customHeight="1">
      <c r="A42" s="250" t="s">
        <v>273</v>
      </c>
      <c r="B42" s="401" t="s">
        <v>588</v>
      </c>
      <c r="C42" s="318"/>
      <c r="D42" s="204" t="s">
        <v>275</v>
      </c>
      <c r="E42" s="203" t="s">
        <v>514</v>
      </c>
      <c r="F42" s="400" t="s">
        <v>527</v>
      </c>
      <c r="G42" s="400" t="s">
        <v>528</v>
      </c>
      <c r="H42" s="366" t="s">
        <v>274</v>
      </c>
      <c r="I42" s="367">
        <v>30935</v>
      </c>
      <c r="J42" s="251" t="s">
        <v>61</v>
      </c>
      <c r="K42" s="251" t="s">
        <v>62</v>
      </c>
      <c r="L42" s="203">
        <v>1</v>
      </c>
      <c r="M42" s="244">
        <v>4900</v>
      </c>
      <c r="N42" s="245">
        <v>9856.25</v>
      </c>
      <c r="O42" s="219">
        <f t="shared" si="2"/>
        <v>4956.25</v>
      </c>
      <c r="P42" s="243">
        <f t="shared" si="1"/>
        <v>0.50285351934052</v>
      </c>
      <c r="Q42" s="116">
        <v>9000</v>
      </c>
      <c r="R42" s="220">
        <f t="shared" si="0"/>
        <v>0.45555555555555555</v>
      </c>
      <c r="S42" s="230">
        <v>9000</v>
      </c>
      <c r="T42" s="222">
        <v>6</v>
      </c>
      <c r="U42" s="223">
        <v>42132</v>
      </c>
    </row>
    <row r="43" spans="1:21" ht="33" customHeight="1">
      <c r="A43" s="292" t="s">
        <v>392</v>
      </c>
      <c r="B43" s="401" t="s">
        <v>568</v>
      </c>
      <c r="C43" s="318"/>
      <c r="D43" s="368" t="s">
        <v>393</v>
      </c>
      <c r="E43" s="203" t="s">
        <v>514</v>
      </c>
      <c r="F43" s="400" t="s">
        <v>527</v>
      </c>
      <c r="G43" s="486" t="s">
        <v>528</v>
      </c>
      <c r="H43" s="366" t="s">
        <v>92</v>
      </c>
      <c r="I43" s="367">
        <v>30950</v>
      </c>
      <c r="J43" s="253"/>
      <c r="K43" s="291" t="s">
        <v>69</v>
      </c>
      <c r="L43" s="203">
        <v>1</v>
      </c>
      <c r="M43" s="295"/>
      <c r="N43" s="256">
        <v>7459</v>
      </c>
      <c r="O43" s="116" t="s">
        <v>27</v>
      </c>
      <c r="P43" s="116" t="s">
        <v>27</v>
      </c>
      <c r="Q43" s="295" t="s">
        <v>27</v>
      </c>
      <c r="R43" s="116" t="s">
        <v>27</v>
      </c>
      <c r="S43" s="295" t="s">
        <v>27</v>
      </c>
      <c r="T43" s="222">
        <v>2</v>
      </c>
      <c r="U43" s="223">
        <v>42132</v>
      </c>
    </row>
    <row r="44" spans="1:21" ht="33" customHeight="1">
      <c r="A44" s="891" t="s">
        <v>316</v>
      </c>
      <c r="B44" s="891" t="s">
        <v>568</v>
      </c>
      <c r="C44" s="967"/>
      <c r="D44" s="368" t="s">
        <v>317</v>
      </c>
      <c r="E44" s="897" t="s">
        <v>514</v>
      </c>
      <c r="F44" s="897" t="s">
        <v>527</v>
      </c>
      <c r="G44" s="485" t="s">
        <v>528</v>
      </c>
      <c r="H44" s="366" t="s">
        <v>96</v>
      </c>
      <c r="I44" s="897">
        <v>30957</v>
      </c>
      <c r="J44" s="897" t="s">
        <v>61</v>
      </c>
      <c r="K44" s="897" t="s">
        <v>62</v>
      </c>
      <c r="L44" s="203">
        <v>1</v>
      </c>
      <c r="M44" s="295" t="s">
        <v>27</v>
      </c>
      <c r="N44" s="256">
        <v>997</v>
      </c>
      <c r="O44" s="295" t="s">
        <v>27</v>
      </c>
      <c r="P44" s="116" t="s">
        <v>27</v>
      </c>
      <c r="Q44" s="116">
        <v>1518</v>
      </c>
      <c r="R44" s="116" t="s">
        <v>27</v>
      </c>
      <c r="S44" s="230">
        <v>980</v>
      </c>
      <c r="T44" s="222">
        <v>8</v>
      </c>
      <c r="U44" s="223">
        <v>42145</v>
      </c>
    </row>
    <row r="45" spans="1:21" ht="33" customHeight="1">
      <c r="A45" s="893"/>
      <c r="B45" s="893"/>
      <c r="C45" s="968"/>
      <c r="D45" s="368" t="s">
        <v>318</v>
      </c>
      <c r="E45" s="899"/>
      <c r="F45" s="899"/>
      <c r="G45" s="400" t="s">
        <v>528</v>
      </c>
      <c r="H45" s="366" t="s">
        <v>319</v>
      </c>
      <c r="I45" s="899"/>
      <c r="J45" s="899"/>
      <c r="K45" s="899"/>
      <c r="L45" s="203">
        <v>1</v>
      </c>
      <c r="M45" s="275">
        <v>630</v>
      </c>
      <c r="N45" s="276">
        <v>679.02</v>
      </c>
      <c r="O45" s="219">
        <f t="shared" si="2"/>
        <v>49.01999999999998</v>
      </c>
      <c r="P45" s="274">
        <f t="shared" si="1"/>
        <v>0.07219227710523989</v>
      </c>
      <c r="Q45" s="116">
        <v>630</v>
      </c>
      <c r="R45" s="220">
        <f t="shared" si="0"/>
        <v>0</v>
      </c>
      <c r="S45" s="230">
        <v>459.9</v>
      </c>
      <c r="T45" s="222">
        <v>8</v>
      </c>
      <c r="U45" s="223">
        <v>42145</v>
      </c>
    </row>
    <row r="46" spans="1:21" ht="33" customHeight="1">
      <c r="A46" s="252" t="s">
        <v>285</v>
      </c>
      <c r="B46" s="401" t="s">
        <v>501</v>
      </c>
      <c r="C46" s="318"/>
      <c r="D46" s="368" t="s">
        <v>290</v>
      </c>
      <c r="E46" s="203" t="s">
        <v>514</v>
      </c>
      <c r="F46" s="400" t="s">
        <v>527</v>
      </c>
      <c r="G46" s="400" t="s">
        <v>528</v>
      </c>
      <c r="H46" s="366" t="s">
        <v>291</v>
      </c>
      <c r="I46" s="367">
        <v>30983</v>
      </c>
      <c r="J46" s="258" t="s">
        <v>221</v>
      </c>
      <c r="K46" s="253" t="s">
        <v>62</v>
      </c>
      <c r="L46" s="203">
        <v>1</v>
      </c>
      <c r="M46" s="255">
        <v>3634.2</v>
      </c>
      <c r="N46" s="256">
        <v>6455.7</v>
      </c>
      <c r="O46" s="219">
        <f t="shared" si="2"/>
        <v>2821.5</v>
      </c>
      <c r="P46" s="254">
        <f>O46/N46*100%</f>
        <v>0.4370556252613969</v>
      </c>
      <c r="Q46" s="294">
        <v>4320</v>
      </c>
      <c r="R46" s="220">
        <f t="shared" si="0"/>
        <v>0.15875000000000003</v>
      </c>
      <c r="S46" s="230">
        <v>4536</v>
      </c>
      <c r="T46" s="222">
        <v>3</v>
      </c>
      <c r="U46" s="223">
        <v>42138</v>
      </c>
    </row>
    <row r="47" spans="1:21" ht="33" customHeight="1">
      <c r="A47" s="292" t="s">
        <v>394</v>
      </c>
      <c r="B47" s="401" t="s">
        <v>520</v>
      </c>
      <c r="C47" s="318"/>
      <c r="D47" s="368" t="s">
        <v>393</v>
      </c>
      <c r="E47" s="203" t="s">
        <v>514</v>
      </c>
      <c r="F47" s="400" t="s">
        <v>527</v>
      </c>
      <c r="G47" s="486" t="s">
        <v>528</v>
      </c>
      <c r="H47" s="366" t="s">
        <v>92</v>
      </c>
      <c r="I47" s="367">
        <v>30950</v>
      </c>
      <c r="J47" s="270"/>
      <c r="K47" s="291" t="s">
        <v>345</v>
      </c>
      <c r="L47" s="203">
        <v>1</v>
      </c>
      <c r="M47" s="295" t="s">
        <v>27</v>
      </c>
      <c r="N47" s="273">
        <v>7459</v>
      </c>
      <c r="O47" s="116" t="s">
        <v>27</v>
      </c>
      <c r="P47" s="116" t="s">
        <v>27</v>
      </c>
      <c r="Q47" s="116" t="s">
        <v>27</v>
      </c>
      <c r="R47" s="116" t="s">
        <v>27</v>
      </c>
      <c r="S47" s="295" t="s">
        <v>27</v>
      </c>
      <c r="T47" s="222">
        <v>3</v>
      </c>
      <c r="U47" s="223">
        <v>42138</v>
      </c>
    </row>
    <row r="48" spans="1:21" ht="33" customHeight="1">
      <c r="A48" s="281" t="s">
        <v>358</v>
      </c>
      <c r="B48" s="391" t="s">
        <v>520</v>
      </c>
      <c r="C48" s="318"/>
      <c r="D48" s="368" t="s">
        <v>359</v>
      </c>
      <c r="E48" s="390" t="s">
        <v>514</v>
      </c>
      <c r="F48" s="392" t="s">
        <v>527</v>
      </c>
      <c r="G48" s="392" t="s">
        <v>528</v>
      </c>
      <c r="H48" s="366" t="s">
        <v>305</v>
      </c>
      <c r="I48" s="367">
        <v>30955</v>
      </c>
      <c r="J48" s="282" t="s">
        <v>238</v>
      </c>
      <c r="K48" s="282" t="s">
        <v>62</v>
      </c>
      <c r="L48" s="203">
        <v>1</v>
      </c>
      <c r="M48" s="272">
        <v>2055</v>
      </c>
      <c r="N48" s="273">
        <v>3565.5</v>
      </c>
      <c r="O48" s="219">
        <f t="shared" si="2"/>
        <v>1510.5</v>
      </c>
      <c r="P48" s="283">
        <f>O48/N48*100%</f>
        <v>0.4236432477913336</v>
      </c>
      <c r="Q48" s="116">
        <v>2700</v>
      </c>
      <c r="R48" s="220">
        <f t="shared" si="0"/>
        <v>0.2388888888888889</v>
      </c>
      <c r="S48" s="230">
        <v>2285</v>
      </c>
      <c r="T48" s="222">
        <v>15</v>
      </c>
      <c r="U48" s="223">
        <v>42157</v>
      </c>
    </row>
    <row r="49" spans="1:21" ht="33" customHeight="1">
      <c r="A49" s="269" t="s">
        <v>303</v>
      </c>
      <c r="B49" s="391" t="s">
        <v>521</v>
      </c>
      <c r="C49" s="318"/>
      <c r="D49" s="368" t="s">
        <v>304</v>
      </c>
      <c r="E49" s="390" t="s">
        <v>514</v>
      </c>
      <c r="F49" s="392" t="s">
        <v>527</v>
      </c>
      <c r="G49" s="392" t="s">
        <v>528</v>
      </c>
      <c r="H49" s="366" t="s">
        <v>305</v>
      </c>
      <c r="I49" s="367">
        <v>30398</v>
      </c>
      <c r="J49" s="270" t="s">
        <v>270</v>
      </c>
      <c r="K49" s="270" t="s">
        <v>62</v>
      </c>
      <c r="L49" s="203">
        <v>1</v>
      </c>
      <c r="M49" s="272">
        <v>814</v>
      </c>
      <c r="N49" s="273">
        <v>1917.08</v>
      </c>
      <c r="O49" s="219">
        <f t="shared" si="2"/>
        <v>1103.08</v>
      </c>
      <c r="P49" s="271">
        <f>O49/N49*100%</f>
        <v>0.5753959146201515</v>
      </c>
      <c r="Q49" s="116">
        <v>990</v>
      </c>
      <c r="R49" s="220">
        <f t="shared" si="0"/>
        <v>0.17777777777777778</v>
      </c>
      <c r="S49" s="230">
        <v>1796.01</v>
      </c>
      <c r="T49" s="222">
        <v>12</v>
      </c>
      <c r="U49" s="223">
        <v>42143</v>
      </c>
    </row>
    <row r="50" spans="1:21" ht="33" customHeight="1">
      <c r="A50" s="278" t="s">
        <v>326</v>
      </c>
      <c r="B50" s="391" t="s">
        <v>522</v>
      </c>
      <c r="C50" s="318"/>
      <c r="D50" s="368" t="s">
        <v>328</v>
      </c>
      <c r="E50" s="390" t="s">
        <v>514</v>
      </c>
      <c r="F50" s="392" t="s">
        <v>527</v>
      </c>
      <c r="G50" s="392" t="s">
        <v>528</v>
      </c>
      <c r="H50" s="366" t="s">
        <v>329</v>
      </c>
      <c r="I50" s="367">
        <v>31063</v>
      </c>
      <c r="J50" s="277" t="s">
        <v>327</v>
      </c>
      <c r="K50" s="277" t="s">
        <v>62</v>
      </c>
      <c r="L50" s="203">
        <v>1</v>
      </c>
      <c r="M50" s="272">
        <v>2240</v>
      </c>
      <c r="N50" s="273">
        <v>2240</v>
      </c>
      <c r="O50" s="219">
        <f t="shared" si="2"/>
        <v>0</v>
      </c>
      <c r="P50" s="279">
        <f>O50/N50*100%</f>
        <v>0</v>
      </c>
      <c r="Q50" s="294">
        <v>2520</v>
      </c>
      <c r="R50" s="220">
        <f t="shared" si="0"/>
        <v>0.1111111111111111</v>
      </c>
      <c r="S50" s="230">
        <v>1960</v>
      </c>
      <c r="T50" s="222">
        <v>3</v>
      </c>
      <c r="U50" s="223">
        <v>42149</v>
      </c>
    </row>
    <row r="51" spans="1:21" ht="33" customHeight="1">
      <c r="A51" s="285" t="s">
        <v>369</v>
      </c>
      <c r="B51" s="391" t="s">
        <v>523</v>
      </c>
      <c r="C51" s="225" t="s">
        <v>371</v>
      </c>
      <c r="D51" s="366" t="s">
        <v>373</v>
      </c>
      <c r="E51" s="390" t="s">
        <v>514</v>
      </c>
      <c r="F51" s="392" t="s">
        <v>527</v>
      </c>
      <c r="G51" s="486" t="s">
        <v>528</v>
      </c>
      <c r="H51" s="115" t="s">
        <v>92</v>
      </c>
      <c r="I51" s="367">
        <v>31059</v>
      </c>
      <c r="J51" s="284" t="s">
        <v>372</v>
      </c>
      <c r="K51" s="284" t="s">
        <v>194</v>
      </c>
      <c r="L51" s="203">
        <v>1</v>
      </c>
      <c r="M51" s="244"/>
      <c r="N51" s="245">
        <v>7276.2</v>
      </c>
      <c r="O51" s="116" t="s">
        <v>27</v>
      </c>
      <c r="P51" s="116" t="s">
        <v>27</v>
      </c>
      <c r="Q51" s="116" t="s">
        <v>27</v>
      </c>
      <c r="R51" s="116" t="s">
        <v>27</v>
      </c>
      <c r="S51" s="230">
        <v>6600</v>
      </c>
      <c r="T51" s="222">
        <v>9</v>
      </c>
      <c r="U51" s="116" t="s">
        <v>27</v>
      </c>
    </row>
    <row r="52" spans="1:21" ht="33" customHeight="1">
      <c r="A52" s="202" t="s">
        <v>370</v>
      </c>
      <c r="B52" s="391" t="s">
        <v>524</v>
      </c>
      <c r="C52" s="225" t="s">
        <v>371</v>
      </c>
      <c r="D52" s="366" t="s">
        <v>373</v>
      </c>
      <c r="E52" s="390" t="s">
        <v>514</v>
      </c>
      <c r="F52" s="392" t="s">
        <v>527</v>
      </c>
      <c r="G52" s="486" t="s">
        <v>528</v>
      </c>
      <c r="H52" s="115" t="s">
        <v>92</v>
      </c>
      <c r="I52" s="367">
        <v>31059</v>
      </c>
      <c r="J52" s="284" t="s">
        <v>372</v>
      </c>
      <c r="K52" s="284" t="s">
        <v>345</v>
      </c>
      <c r="L52" s="203">
        <v>1</v>
      </c>
      <c r="M52" s="295"/>
      <c r="N52" s="286">
        <v>7276.2</v>
      </c>
      <c r="O52" s="116" t="s">
        <v>27</v>
      </c>
      <c r="P52" s="116" t="s">
        <v>27</v>
      </c>
      <c r="Q52" s="116" t="s">
        <v>27</v>
      </c>
      <c r="R52" s="116" t="s">
        <v>27</v>
      </c>
      <c r="S52" s="230">
        <v>6600</v>
      </c>
      <c r="T52" s="222">
        <v>9</v>
      </c>
      <c r="U52" s="116" t="s">
        <v>27</v>
      </c>
    </row>
    <row r="53" spans="1:21" ht="33" customHeight="1">
      <c r="A53" s="202" t="s">
        <v>382</v>
      </c>
      <c r="B53" s="391" t="s">
        <v>507</v>
      </c>
      <c r="C53" s="318"/>
      <c r="D53" s="366" t="s">
        <v>383</v>
      </c>
      <c r="E53" s="393" t="s">
        <v>504</v>
      </c>
      <c r="F53" s="392" t="s">
        <v>527</v>
      </c>
      <c r="G53" s="392" t="s">
        <v>528</v>
      </c>
      <c r="H53" s="115" t="s">
        <v>384</v>
      </c>
      <c r="I53" s="367">
        <v>31114</v>
      </c>
      <c r="J53" s="290" t="s">
        <v>270</v>
      </c>
      <c r="K53" s="290" t="s">
        <v>194</v>
      </c>
      <c r="L53" s="203">
        <v>2</v>
      </c>
      <c r="M53" s="288">
        <v>645</v>
      </c>
      <c r="N53" s="289">
        <v>723</v>
      </c>
      <c r="O53" s="219">
        <f t="shared" si="2"/>
        <v>78</v>
      </c>
      <c r="P53" s="293">
        <f>O53/N53*100%</f>
        <v>0.1078838174273859</v>
      </c>
      <c r="Q53" s="294">
        <v>650</v>
      </c>
      <c r="R53" s="220">
        <f>(Q53-M53)/Q53*100%</f>
        <v>0.007692307692307693</v>
      </c>
      <c r="S53" s="296">
        <v>705</v>
      </c>
      <c r="T53" s="222">
        <v>6</v>
      </c>
      <c r="U53" s="223">
        <v>42171</v>
      </c>
    </row>
    <row r="54" spans="1:21" ht="33" customHeight="1">
      <c r="A54" s="202" t="s">
        <v>379</v>
      </c>
      <c r="B54" s="391" t="s">
        <v>507</v>
      </c>
      <c r="C54" s="318"/>
      <c r="D54" s="366" t="s">
        <v>380</v>
      </c>
      <c r="E54" s="390" t="s">
        <v>514</v>
      </c>
      <c r="F54" s="392" t="s">
        <v>527</v>
      </c>
      <c r="G54" s="486" t="s">
        <v>528</v>
      </c>
      <c r="H54" s="115" t="s">
        <v>96</v>
      </c>
      <c r="I54" s="367">
        <v>31116</v>
      </c>
      <c r="J54" s="287" t="s">
        <v>226</v>
      </c>
      <c r="K54" s="287" t="s">
        <v>62</v>
      </c>
      <c r="L54" s="203">
        <v>1</v>
      </c>
      <c r="M54" s="295"/>
      <c r="N54" s="289">
        <v>4025.42</v>
      </c>
      <c r="O54" s="116" t="s">
        <v>27</v>
      </c>
      <c r="P54" s="116" t="s">
        <v>27</v>
      </c>
      <c r="Q54" s="116" t="s">
        <v>27</v>
      </c>
      <c r="R54" s="116" t="s">
        <v>27</v>
      </c>
      <c r="S54" s="116"/>
      <c r="T54" s="222">
        <v>5</v>
      </c>
      <c r="U54" s="223">
        <v>42170</v>
      </c>
    </row>
    <row r="55" spans="1:21" ht="33" customHeight="1">
      <c r="A55" s="202" t="s">
        <v>381</v>
      </c>
      <c r="B55" s="391" t="s">
        <v>525</v>
      </c>
      <c r="C55" s="318"/>
      <c r="D55" s="366" t="s">
        <v>380</v>
      </c>
      <c r="E55" s="390" t="s">
        <v>514</v>
      </c>
      <c r="F55" s="392" t="s">
        <v>527</v>
      </c>
      <c r="G55" s="486" t="s">
        <v>528</v>
      </c>
      <c r="H55" s="115" t="s">
        <v>96</v>
      </c>
      <c r="I55" s="367">
        <v>31116</v>
      </c>
      <c r="J55" s="287" t="s">
        <v>226</v>
      </c>
      <c r="K55" s="287" t="s">
        <v>345</v>
      </c>
      <c r="L55" s="203">
        <v>1</v>
      </c>
      <c r="M55" s="295"/>
      <c r="N55" s="289">
        <v>4025.42</v>
      </c>
      <c r="O55" s="116" t="s">
        <v>27</v>
      </c>
      <c r="P55" s="116" t="s">
        <v>27</v>
      </c>
      <c r="Q55" s="116" t="s">
        <v>27</v>
      </c>
      <c r="R55" s="116" t="s">
        <v>27</v>
      </c>
      <c r="S55" s="116"/>
      <c r="T55" s="222">
        <v>9</v>
      </c>
      <c r="U55" s="223">
        <v>42172</v>
      </c>
    </row>
    <row r="56" spans="1:21" ht="33" customHeight="1">
      <c r="A56" s="202" t="s">
        <v>399</v>
      </c>
      <c r="B56" s="391" t="s">
        <v>526</v>
      </c>
      <c r="C56" s="318"/>
      <c r="D56" s="366" t="s">
        <v>401</v>
      </c>
      <c r="E56" s="390" t="s">
        <v>514</v>
      </c>
      <c r="F56" s="392" t="s">
        <v>527</v>
      </c>
      <c r="G56" s="486" t="s">
        <v>528</v>
      </c>
      <c r="H56" s="115" t="s">
        <v>96</v>
      </c>
      <c r="I56" s="367">
        <v>31143</v>
      </c>
      <c r="J56" s="300" t="s">
        <v>400</v>
      </c>
      <c r="K56" s="300" t="s">
        <v>62</v>
      </c>
      <c r="L56" s="203">
        <v>1</v>
      </c>
      <c r="M56" s="430"/>
      <c r="N56" s="289">
        <v>1006.8</v>
      </c>
      <c r="O56" s="116" t="s">
        <v>27</v>
      </c>
      <c r="P56" s="116" t="s">
        <v>27</v>
      </c>
      <c r="Q56" s="116" t="s">
        <v>27</v>
      </c>
      <c r="R56" s="116" t="s">
        <v>27</v>
      </c>
      <c r="S56" s="116" t="s">
        <v>27</v>
      </c>
      <c r="T56" s="222">
        <v>3</v>
      </c>
      <c r="U56" s="116" t="s">
        <v>27</v>
      </c>
    </row>
    <row r="57" spans="1:21" ht="33" customHeight="1">
      <c r="A57" s="891" t="s">
        <v>395</v>
      </c>
      <c r="B57" s="891" t="s">
        <v>526</v>
      </c>
      <c r="C57" s="318"/>
      <c r="D57" s="903" t="s">
        <v>396</v>
      </c>
      <c r="E57" s="969" t="s">
        <v>504</v>
      </c>
      <c r="F57" s="897" t="s">
        <v>527</v>
      </c>
      <c r="G57" s="897" t="s">
        <v>528</v>
      </c>
      <c r="H57" s="115" t="s">
        <v>397</v>
      </c>
      <c r="I57" s="897">
        <v>31027</v>
      </c>
      <c r="J57" s="897" t="s">
        <v>266</v>
      </c>
      <c r="K57" s="897" t="s">
        <v>62</v>
      </c>
      <c r="L57" s="897">
        <v>2</v>
      </c>
      <c r="M57" s="298">
        <v>1717.5</v>
      </c>
      <c r="N57" s="299">
        <v>2270</v>
      </c>
      <c r="O57" s="219">
        <f t="shared" si="2"/>
        <v>552.5</v>
      </c>
      <c r="P57" s="297">
        <f aca="true" t="shared" si="3" ref="P57:P81">O57/N57*100%</f>
        <v>0.2433920704845815</v>
      </c>
      <c r="Q57" s="116">
        <v>2250</v>
      </c>
      <c r="R57" s="220">
        <f aca="true" t="shared" si="4" ref="R57:R81">(Q57-M57)/Q57*100%</f>
        <v>0.23666666666666666</v>
      </c>
      <c r="S57" s="230">
        <v>1895</v>
      </c>
      <c r="T57" s="897">
        <v>3</v>
      </c>
      <c r="U57" s="960">
        <v>42180</v>
      </c>
    </row>
    <row r="58" spans="1:21" ht="33" customHeight="1">
      <c r="A58" s="893"/>
      <c r="B58" s="893"/>
      <c r="C58" s="318"/>
      <c r="D58" s="905"/>
      <c r="E58" s="970"/>
      <c r="F58" s="899"/>
      <c r="G58" s="899"/>
      <c r="H58" s="115" t="s">
        <v>398</v>
      </c>
      <c r="I58" s="899"/>
      <c r="J58" s="899"/>
      <c r="K58" s="899"/>
      <c r="L58" s="899"/>
      <c r="M58" s="288">
        <v>4140</v>
      </c>
      <c r="N58" s="289">
        <v>5448</v>
      </c>
      <c r="O58" s="219">
        <f t="shared" si="2"/>
        <v>1308</v>
      </c>
      <c r="P58" s="297">
        <f t="shared" si="3"/>
        <v>0.24008810572687225</v>
      </c>
      <c r="Q58" s="116">
        <v>5400</v>
      </c>
      <c r="R58" s="220">
        <f t="shared" si="4"/>
        <v>0.23333333333333334</v>
      </c>
      <c r="S58" s="230">
        <v>4548</v>
      </c>
      <c r="T58" s="899"/>
      <c r="U58" s="961"/>
    </row>
    <row r="59" spans="1:21" ht="33" customHeight="1">
      <c r="A59" s="302" t="s">
        <v>407</v>
      </c>
      <c r="B59" s="395" t="s">
        <v>530</v>
      </c>
      <c r="C59" s="318"/>
      <c r="D59" s="366" t="s">
        <v>408</v>
      </c>
      <c r="E59" s="394" t="s">
        <v>514</v>
      </c>
      <c r="F59" s="392" t="s">
        <v>527</v>
      </c>
      <c r="G59" s="394" t="s">
        <v>528</v>
      </c>
      <c r="H59" s="115" t="s">
        <v>409</v>
      </c>
      <c r="I59" s="367">
        <v>31128</v>
      </c>
      <c r="J59" s="301" t="s">
        <v>221</v>
      </c>
      <c r="K59" s="301" t="s">
        <v>62</v>
      </c>
      <c r="L59" s="301">
        <v>1</v>
      </c>
      <c r="M59" s="305">
        <v>1500</v>
      </c>
      <c r="N59" s="306">
        <v>1275</v>
      </c>
      <c r="O59" s="219">
        <f t="shared" si="2"/>
        <v>-225</v>
      </c>
      <c r="P59" s="303">
        <f t="shared" si="3"/>
        <v>-0.17647058823529413</v>
      </c>
      <c r="Q59" s="116">
        <v>5000</v>
      </c>
      <c r="R59" s="220">
        <f t="shared" si="4"/>
        <v>0.7</v>
      </c>
      <c r="S59" s="230">
        <v>800</v>
      </c>
      <c r="T59" s="231">
        <v>7</v>
      </c>
      <c r="U59" s="304">
        <v>42191</v>
      </c>
    </row>
    <row r="60" spans="1:21" ht="33" customHeight="1">
      <c r="A60" s="307" t="s">
        <v>422</v>
      </c>
      <c r="B60" s="395" t="s">
        <v>531</v>
      </c>
      <c r="C60" s="318"/>
      <c r="D60" s="366" t="s">
        <v>423</v>
      </c>
      <c r="E60" s="394" t="s">
        <v>514</v>
      </c>
      <c r="F60" s="392" t="s">
        <v>527</v>
      </c>
      <c r="G60" s="394" t="s">
        <v>528</v>
      </c>
      <c r="H60" s="115" t="s">
        <v>424</v>
      </c>
      <c r="I60" s="367">
        <v>30304</v>
      </c>
      <c r="J60" s="308" t="s">
        <v>266</v>
      </c>
      <c r="K60" s="308" t="s">
        <v>62</v>
      </c>
      <c r="L60" s="308">
        <v>3</v>
      </c>
      <c r="M60" s="311">
        <v>4000</v>
      </c>
      <c r="N60" s="312">
        <v>5178.33</v>
      </c>
      <c r="O60" s="219">
        <f t="shared" si="2"/>
        <v>1178.33</v>
      </c>
      <c r="P60" s="309">
        <f t="shared" si="3"/>
        <v>0.22755019475390714</v>
      </c>
      <c r="Q60" s="116">
        <v>5364</v>
      </c>
      <c r="R60" s="220">
        <f t="shared" si="4"/>
        <v>0.25428784489187173</v>
      </c>
      <c r="S60" s="230">
        <v>3525</v>
      </c>
      <c r="T60" s="231">
        <v>4</v>
      </c>
      <c r="U60" s="310">
        <v>42195</v>
      </c>
    </row>
    <row r="61" spans="1:21" ht="33" customHeight="1">
      <c r="A61" s="313" t="s">
        <v>425</v>
      </c>
      <c r="B61" s="395" t="s">
        <v>531</v>
      </c>
      <c r="C61" s="225" t="s">
        <v>426</v>
      </c>
      <c r="D61" s="118" t="s">
        <v>427</v>
      </c>
      <c r="E61" s="394" t="s">
        <v>514</v>
      </c>
      <c r="F61" s="392" t="s">
        <v>527</v>
      </c>
      <c r="G61" s="394" t="s">
        <v>528</v>
      </c>
      <c r="H61" s="115" t="s">
        <v>428</v>
      </c>
      <c r="I61" s="367">
        <v>31185</v>
      </c>
      <c r="J61" s="314" t="s">
        <v>61</v>
      </c>
      <c r="K61" s="314" t="s">
        <v>62</v>
      </c>
      <c r="L61" s="308">
        <v>1</v>
      </c>
      <c r="M61" s="311">
        <v>4560</v>
      </c>
      <c r="N61" s="312">
        <v>5210.52</v>
      </c>
      <c r="O61" s="219">
        <f t="shared" si="2"/>
        <v>650.5200000000004</v>
      </c>
      <c r="P61" s="309">
        <f t="shared" si="3"/>
        <v>0.12484742405748378</v>
      </c>
      <c r="Q61" s="116">
        <v>6000</v>
      </c>
      <c r="R61" s="220">
        <f t="shared" si="4"/>
        <v>0.24</v>
      </c>
      <c r="S61" s="230">
        <v>2640</v>
      </c>
      <c r="T61" s="231">
        <v>5</v>
      </c>
      <c r="U61" s="310">
        <v>42195</v>
      </c>
    </row>
    <row r="62" spans="1:21" ht="33" customHeight="1">
      <c r="A62" s="891" t="s">
        <v>433</v>
      </c>
      <c r="B62" s="891" t="s">
        <v>532</v>
      </c>
      <c r="C62" s="967"/>
      <c r="D62" s="903" t="s">
        <v>434</v>
      </c>
      <c r="E62" s="897" t="s">
        <v>514</v>
      </c>
      <c r="F62" s="897" t="s">
        <v>527</v>
      </c>
      <c r="G62" s="897" t="s">
        <v>528</v>
      </c>
      <c r="H62" s="115" t="s">
        <v>435</v>
      </c>
      <c r="I62" s="897">
        <v>31052</v>
      </c>
      <c r="J62" s="897" t="s">
        <v>430</v>
      </c>
      <c r="K62" s="897" t="s">
        <v>62</v>
      </c>
      <c r="L62" s="897">
        <v>3</v>
      </c>
      <c r="M62" s="316">
        <v>4055</v>
      </c>
      <c r="N62" s="317">
        <v>4798.33</v>
      </c>
      <c r="O62" s="219">
        <f>N62-M62</f>
        <v>743.3299999999999</v>
      </c>
      <c r="P62" s="315">
        <f t="shared" si="3"/>
        <v>0.15491431393839106</v>
      </c>
      <c r="Q62" s="116">
        <v>4750</v>
      </c>
      <c r="R62" s="220">
        <f t="shared" si="4"/>
        <v>0.1463157894736842</v>
      </c>
      <c r="S62" s="230">
        <v>4019</v>
      </c>
      <c r="T62" s="897">
        <v>4</v>
      </c>
      <c r="U62" s="960">
        <v>42201</v>
      </c>
    </row>
    <row r="63" spans="1:21" ht="33" customHeight="1">
      <c r="A63" s="893"/>
      <c r="B63" s="893"/>
      <c r="C63" s="968"/>
      <c r="D63" s="905"/>
      <c r="E63" s="899"/>
      <c r="F63" s="899"/>
      <c r="G63" s="899"/>
      <c r="H63" s="115" t="s">
        <v>397</v>
      </c>
      <c r="I63" s="899"/>
      <c r="J63" s="899"/>
      <c r="K63" s="899"/>
      <c r="L63" s="899"/>
      <c r="M63" s="311">
        <v>800</v>
      </c>
      <c r="N63" s="312">
        <v>1261.67</v>
      </c>
      <c r="O63" s="219">
        <f>N63-M63</f>
        <v>461.6700000000001</v>
      </c>
      <c r="P63" s="315">
        <f t="shared" si="3"/>
        <v>0.36591977299927875</v>
      </c>
      <c r="Q63" s="116">
        <v>950</v>
      </c>
      <c r="R63" s="220">
        <f t="shared" si="4"/>
        <v>0.15789473684210525</v>
      </c>
      <c r="S63" s="230">
        <v>980</v>
      </c>
      <c r="T63" s="899"/>
      <c r="U63" s="961"/>
    </row>
    <row r="64" spans="1:21" ht="33" customHeight="1">
      <c r="A64" s="329" t="s">
        <v>457</v>
      </c>
      <c r="B64" s="395" t="s">
        <v>533</v>
      </c>
      <c r="C64" s="332"/>
      <c r="D64" s="367" t="s">
        <v>456</v>
      </c>
      <c r="E64" s="394" t="s">
        <v>514</v>
      </c>
      <c r="F64" s="392" t="s">
        <v>527</v>
      </c>
      <c r="G64" s="897" t="s">
        <v>528</v>
      </c>
      <c r="H64" s="115" t="s">
        <v>92</v>
      </c>
      <c r="I64" s="367">
        <v>31309</v>
      </c>
      <c r="J64" s="330" t="s">
        <v>455</v>
      </c>
      <c r="K64" s="330" t="s">
        <v>62</v>
      </c>
      <c r="L64" s="330">
        <v>2</v>
      </c>
      <c r="M64" s="430"/>
      <c r="N64" s="333">
        <v>2126.72</v>
      </c>
      <c r="O64" s="116"/>
      <c r="P64" s="116"/>
      <c r="Q64" s="116"/>
      <c r="R64" s="220"/>
      <c r="S64" s="230">
        <v>1440</v>
      </c>
      <c r="T64" s="231">
        <v>8</v>
      </c>
      <c r="U64" s="331">
        <v>42212</v>
      </c>
    </row>
    <row r="65" spans="1:21" ht="33" customHeight="1">
      <c r="A65" s="320" t="s">
        <v>448</v>
      </c>
      <c r="B65" s="395" t="s">
        <v>512</v>
      </c>
      <c r="C65" s="323"/>
      <c r="D65" s="366" t="s">
        <v>449</v>
      </c>
      <c r="E65" s="394" t="s">
        <v>514</v>
      </c>
      <c r="F65" s="392" t="s">
        <v>527</v>
      </c>
      <c r="G65" s="899"/>
      <c r="H65" s="115" t="s">
        <v>96</v>
      </c>
      <c r="I65" s="367">
        <v>31293</v>
      </c>
      <c r="J65" s="321" t="s">
        <v>430</v>
      </c>
      <c r="K65" s="321" t="s">
        <v>62</v>
      </c>
      <c r="L65" s="321">
        <v>1</v>
      </c>
      <c r="M65" s="430"/>
      <c r="N65" s="324">
        <v>3720</v>
      </c>
      <c r="O65" s="116"/>
      <c r="P65" s="116"/>
      <c r="Q65" s="116">
        <v>9600</v>
      </c>
      <c r="R65" s="116"/>
      <c r="S65" s="230">
        <v>2120</v>
      </c>
      <c r="T65" s="231">
        <v>3</v>
      </c>
      <c r="U65" s="322">
        <v>42212</v>
      </c>
    </row>
    <row r="66" spans="1:21" ht="33" customHeight="1">
      <c r="A66" s="202" t="s">
        <v>454</v>
      </c>
      <c r="B66" s="395" t="s">
        <v>534</v>
      </c>
      <c r="C66" s="332"/>
      <c r="D66" s="367" t="s">
        <v>456</v>
      </c>
      <c r="E66" s="394" t="s">
        <v>514</v>
      </c>
      <c r="F66" s="392" t="s">
        <v>527</v>
      </c>
      <c r="G66" s="897" t="s">
        <v>528</v>
      </c>
      <c r="H66" s="115" t="s">
        <v>92</v>
      </c>
      <c r="I66" s="203">
        <v>31309</v>
      </c>
      <c r="J66" s="325" t="s">
        <v>455</v>
      </c>
      <c r="K66" s="325" t="s">
        <v>62</v>
      </c>
      <c r="L66" s="325">
        <v>2</v>
      </c>
      <c r="M66" s="430"/>
      <c r="N66" s="328">
        <v>2126.72</v>
      </c>
      <c r="O66" s="116"/>
      <c r="P66" s="116"/>
      <c r="Q66" s="116"/>
      <c r="R66" s="116"/>
      <c r="S66" s="230">
        <v>1440</v>
      </c>
      <c r="T66" s="231">
        <v>8</v>
      </c>
      <c r="U66" s="326">
        <v>42214</v>
      </c>
    </row>
    <row r="67" spans="1:21" ht="33" customHeight="1">
      <c r="A67" s="329" t="s">
        <v>458</v>
      </c>
      <c r="B67" s="395" t="s">
        <v>534</v>
      </c>
      <c r="C67" s="332"/>
      <c r="D67" s="366" t="s">
        <v>449</v>
      </c>
      <c r="E67" s="394" t="s">
        <v>514</v>
      </c>
      <c r="F67" s="392" t="s">
        <v>527</v>
      </c>
      <c r="G67" s="899"/>
      <c r="H67" s="115" t="s">
        <v>96</v>
      </c>
      <c r="I67" s="367">
        <v>31293</v>
      </c>
      <c r="J67" s="330" t="s">
        <v>430</v>
      </c>
      <c r="K67" s="335" t="s">
        <v>69</v>
      </c>
      <c r="L67" s="330">
        <v>1</v>
      </c>
      <c r="M67" s="430"/>
      <c r="N67" s="333">
        <v>3720</v>
      </c>
      <c r="O67" s="116"/>
      <c r="P67" s="116"/>
      <c r="Q67" s="116">
        <v>6800</v>
      </c>
      <c r="R67" s="116"/>
      <c r="S67" s="230">
        <v>2120</v>
      </c>
      <c r="T67" s="231">
        <v>3</v>
      </c>
      <c r="U67" s="331">
        <v>42214</v>
      </c>
    </row>
    <row r="68" spans="1:21" ht="33" customHeight="1">
      <c r="A68" s="334" t="s">
        <v>459</v>
      </c>
      <c r="B68" s="395" t="s">
        <v>513</v>
      </c>
      <c r="C68" s="338"/>
      <c r="D68" s="366" t="s">
        <v>460</v>
      </c>
      <c r="E68" s="394" t="s">
        <v>514</v>
      </c>
      <c r="F68" s="392" t="s">
        <v>527</v>
      </c>
      <c r="G68" s="394" t="s">
        <v>528</v>
      </c>
      <c r="H68" s="115" t="s">
        <v>461</v>
      </c>
      <c r="I68" s="367">
        <v>31320</v>
      </c>
      <c r="J68" s="335" t="s">
        <v>221</v>
      </c>
      <c r="K68" s="335" t="s">
        <v>62</v>
      </c>
      <c r="L68" s="335">
        <v>1</v>
      </c>
      <c r="M68" s="339">
        <v>744</v>
      </c>
      <c r="N68" s="340">
        <v>744.6</v>
      </c>
      <c r="O68" s="219">
        <f>N68-M68</f>
        <v>0.6000000000000227</v>
      </c>
      <c r="P68" s="336">
        <f t="shared" si="3"/>
        <v>0.0008058017727639306</v>
      </c>
      <c r="Q68" s="116">
        <v>1950</v>
      </c>
      <c r="R68" s="220">
        <f t="shared" si="4"/>
        <v>0.6184615384615385</v>
      </c>
      <c r="S68" s="230">
        <v>401.7</v>
      </c>
      <c r="T68" s="231">
        <v>2</v>
      </c>
      <c r="U68" s="337">
        <v>42215</v>
      </c>
    </row>
    <row r="69" spans="1:21" ht="33" customHeight="1">
      <c r="A69" s="357" t="s">
        <v>479</v>
      </c>
      <c r="B69" s="395" t="s">
        <v>535</v>
      </c>
      <c r="C69" s="360"/>
      <c r="D69" s="366" t="s">
        <v>480</v>
      </c>
      <c r="E69" s="394" t="s">
        <v>514</v>
      </c>
      <c r="F69" s="392" t="s">
        <v>527</v>
      </c>
      <c r="G69" s="394" t="s">
        <v>528</v>
      </c>
      <c r="H69" s="115" t="s">
        <v>291</v>
      </c>
      <c r="I69" s="367">
        <v>31321</v>
      </c>
      <c r="J69" s="356" t="s">
        <v>73</v>
      </c>
      <c r="K69" s="356" t="s">
        <v>62</v>
      </c>
      <c r="L69" s="356">
        <v>1</v>
      </c>
      <c r="M69" s="361">
        <v>1950</v>
      </c>
      <c r="N69" s="362">
        <v>3195</v>
      </c>
      <c r="O69" s="219">
        <f>N69-M69</f>
        <v>1245</v>
      </c>
      <c r="P69" s="358">
        <f t="shared" si="3"/>
        <v>0.38967136150234744</v>
      </c>
      <c r="Q69" s="116">
        <v>2100</v>
      </c>
      <c r="R69" s="220">
        <f t="shared" si="4"/>
        <v>0.07142857142857142</v>
      </c>
      <c r="S69" s="230">
        <v>1950</v>
      </c>
      <c r="T69" s="231">
        <v>10</v>
      </c>
      <c r="U69" s="359">
        <v>42227</v>
      </c>
    </row>
    <row r="70" spans="1:21" ht="33" customHeight="1">
      <c r="A70" s="363" t="s">
        <v>481</v>
      </c>
      <c r="B70" s="395" t="s">
        <v>536</v>
      </c>
      <c r="C70" s="353"/>
      <c r="D70" s="366" t="s">
        <v>482</v>
      </c>
      <c r="E70" s="394" t="s">
        <v>514</v>
      </c>
      <c r="F70" s="392" t="s">
        <v>527</v>
      </c>
      <c r="G70" s="394" t="s">
        <v>528</v>
      </c>
      <c r="H70" s="115" t="s">
        <v>483</v>
      </c>
      <c r="I70" s="367">
        <v>31358</v>
      </c>
      <c r="J70" s="364" t="s">
        <v>221</v>
      </c>
      <c r="K70" s="364" t="s">
        <v>62</v>
      </c>
      <c r="L70" s="351">
        <v>1</v>
      </c>
      <c r="M70" s="354">
        <v>567</v>
      </c>
      <c r="N70" s="355">
        <v>646.18</v>
      </c>
      <c r="O70" s="219">
        <f>N70-M70</f>
        <v>79.17999999999995</v>
      </c>
      <c r="P70" s="365">
        <f t="shared" si="3"/>
        <v>0.12253551641957343</v>
      </c>
      <c r="Q70" s="116">
        <v>715.6</v>
      </c>
      <c r="R70" s="220">
        <f t="shared" si="4"/>
        <v>0.20765790944661824</v>
      </c>
      <c r="S70" s="230">
        <v>408.24</v>
      </c>
      <c r="T70" s="231">
        <v>3</v>
      </c>
      <c r="U70" s="352">
        <v>42227</v>
      </c>
    </row>
    <row r="71" spans="1:21" ht="33" customHeight="1">
      <c r="A71" s="350" t="s">
        <v>475</v>
      </c>
      <c r="B71" s="395" t="s">
        <v>536</v>
      </c>
      <c r="C71" s="353"/>
      <c r="D71" s="366" t="s">
        <v>477</v>
      </c>
      <c r="E71" s="394" t="s">
        <v>514</v>
      </c>
      <c r="F71" s="392" t="s">
        <v>527</v>
      </c>
      <c r="G71" s="486" t="s">
        <v>528</v>
      </c>
      <c r="H71" s="115" t="s">
        <v>96</v>
      </c>
      <c r="I71" s="367">
        <v>31318</v>
      </c>
      <c r="J71" s="351" t="s">
        <v>476</v>
      </c>
      <c r="K71" s="351" t="s">
        <v>62</v>
      </c>
      <c r="L71" s="351">
        <v>1</v>
      </c>
      <c r="M71" s="430"/>
      <c r="N71" s="355">
        <v>7976.25</v>
      </c>
      <c r="O71" s="116"/>
      <c r="P71" s="116"/>
      <c r="Q71" s="116">
        <v>22000</v>
      </c>
      <c r="R71" s="116"/>
      <c r="S71" s="230">
        <v>6500</v>
      </c>
      <c r="T71" s="231">
        <v>4</v>
      </c>
      <c r="U71" s="116"/>
    </row>
    <row r="72" spans="1:21" ht="33" customHeight="1">
      <c r="A72" s="350" t="s">
        <v>478</v>
      </c>
      <c r="B72" s="395" t="s">
        <v>537</v>
      </c>
      <c r="C72" s="353"/>
      <c r="D72" s="366" t="s">
        <v>477</v>
      </c>
      <c r="E72" s="394" t="s">
        <v>514</v>
      </c>
      <c r="F72" s="392" t="s">
        <v>527</v>
      </c>
      <c r="G72" s="394" t="s">
        <v>528</v>
      </c>
      <c r="H72" s="115" t="s">
        <v>488</v>
      </c>
      <c r="I72" s="367">
        <v>31318</v>
      </c>
      <c r="J72" s="351" t="s">
        <v>476</v>
      </c>
      <c r="K72" s="351" t="s">
        <v>69</v>
      </c>
      <c r="L72" s="351">
        <v>1</v>
      </c>
      <c r="M72" s="354">
        <v>6800</v>
      </c>
      <c r="N72" s="355">
        <v>7976.25</v>
      </c>
      <c r="O72" s="138">
        <f>N72-M72</f>
        <v>1176.25</v>
      </c>
      <c r="P72" s="74">
        <f t="shared" si="3"/>
        <v>0.14746904873844224</v>
      </c>
      <c r="Q72" s="116">
        <v>14900</v>
      </c>
      <c r="R72" s="206">
        <f t="shared" si="4"/>
        <v>0.5436241610738255</v>
      </c>
      <c r="S72" s="230">
        <v>6500</v>
      </c>
      <c r="T72" s="231">
        <v>5</v>
      </c>
      <c r="U72" s="352">
        <v>42229</v>
      </c>
    </row>
    <row r="73" spans="1:21" ht="33" customHeight="1">
      <c r="A73" s="431" t="s">
        <v>620</v>
      </c>
      <c r="B73" s="431" t="s">
        <v>622</v>
      </c>
      <c r="C73" s="338"/>
      <c r="D73" s="433" t="s">
        <v>624</v>
      </c>
      <c r="E73" s="432" t="s">
        <v>514</v>
      </c>
      <c r="F73" s="432" t="s">
        <v>527</v>
      </c>
      <c r="G73" s="432" t="s">
        <v>528</v>
      </c>
      <c r="H73" s="115" t="s">
        <v>529</v>
      </c>
      <c r="I73" s="367">
        <v>31333</v>
      </c>
      <c r="J73" s="432" t="s">
        <v>625</v>
      </c>
      <c r="K73" s="432" t="s">
        <v>62</v>
      </c>
      <c r="L73" s="335">
        <v>1</v>
      </c>
      <c r="M73" s="434"/>
      <c r="N73" s="434">
        <v>602.66</v>
      </c>
      <c r="O73" s="509"/>
      <c r="P73" s="509"/>
      <c r="Q73" s="509"/>
      <c r="R73" s="509"/>
      <c r="S73" s="434"/>
      <c r="T73" s="231">
        <v>7</v>
      </c>
      <c r="U73" s="438"/>
    </row>
    <row r="74" spans="1:21" ht="33" customHeight="1">
      <c r="A74" s="435" t="s">
        <v>621</v>
      </c>
      <c r="B74" s="435" t="s">
        <v>623</v>
      </c>
      <c r="C74" s="439"/>
      <c r="D74" s="437" t="s">
        <v>624</v>
      </c>
      <c r="E74" s="436" t="s">
        <v>514</v>
      </c>
      <c r="F74" s="436" t="s">
        <v>527</v>
      </c>
      <c r="G74" s="436" t="s">
        <v>528</v>
      </c>
      <c r="H74" s="115" t="s">
        <v>96</v>
      </c>
      <c r="I74" s="436">
        <v>31333</v>
      </c>
      <c r="J74" s="436" t="s">
        <v>625</v>
      </c>
      <c r="K74" s="436" t="s">
        <v>69</v>
      </c>
      <c r="L74" s="436">
        <v>1</v>
      </c>
      <c r="M74" s="440"/>
      <c r="N74" s="440">
        <v>602.66</v>
      </c>
      <c r="O74" s="509"/>
      <c r="P74" s="509"/>
      <c r="Q74" s="509"/>
      <c r="R74" s="509"/>
      <c r="S74" s="440"/>
      <c r="T74" s="231">
        <v>7</v>
      </c>
      <c r="U74" s="438"/>
    </row>
    <row r="75" spans="1:21" ht="33" customHeight="1">
      <c r="A75" s="435" t="s">
        <v>632</v>
      </c>
      <c r="B75" s="435" t="s">
        <v>633</v>
      </c>
      <c r="C75" s="439"/>
      <c r="D75" s="437" t="s">
        <v>634</v>
      </c>
      <c r="E75" s="436" t="s">
        <v>514</v>
      </c>
      <c r="F75" s="436" t="s">
        <v>527</v>
      </c>
      <c r="G75" s="436" t="s">
        <v>528</v>
      </c>
      <c r="H75" s="115" t="s">
        <v>635</v>
      </c>
      <c r="I75" s="436">
        <v>31364</v>
      </c>
      <c r="J75" s="436" t="s">
        <v>266</v>
      </c>
      <c r="K75" s="436" t="s">
        <v>62</v>
      </c>
      <c r="L75" s="436">
        <v>1</v>
      </c>
      <c r="M75" s="440">
        <v>4074</v>
      </c>
      <c r="N75" s="440">
        <v>5236</v>
      </c>
      <c r="O75" s="138">
        <f>N75-M75</f>
        <v>1162</v>
      </c>
      <c r="P75" s="74">
        <f t="shared" si="3"/>
        <v>0.22192513368983957</v>
      </c>
      <c r="Q75" s="440">
        <v>7994</v>
      </c>
      <c r="R75" s="206">
        <f t="shared" si="4"/>
        <v>0.4903677758318739</v>
      </c>
      <c r="S75" s="440">
        <v>2940</v>
      </c>
      <c r="T75" s="231">
        <v>6</v>
      </c>
      <c r="U75" s="438">
        <v>42250</v>
      </c>
    </row>
    <row r="76" spans="1:21" ht="33" customHeight="1">
      <c r="A76" s="442" t="s">
        <v>636</v>
      </c>
      <c r="B76" s="442" t="s">
        <v>637</v>
      </c>
      <c r="C76" s="439"/>
      <c r="D76" s="441" t="s">
        <v>638</v>
      </c>
      <c r="E76" s="443" t="s">
        <v>514</v>
      </c>
      <c r="F76" s="443" t="s">
        <v>527</v>
      </c>
      <c r="G76" s="443" t="s">
        <v>528</v>
      </c>
      <c r="H76" s="115" t="s">
        <v>639</v>
      </c>
      <c r="I76" s="436">
        <v>31430</v>
      </c>
      <c r="J76" s="443" t="s">
        <v>455</v>
      </c>
      <c r="K76" s="443" t="s">
        <v>62</v>
      </c>
      <c r="L76" s="436">
        <v>1</v>
      </c>
      <c r="M76" s="440">
        <v>9000</v>
      </c>
      <c r="N76" s="440">
        <v>10376.4</v>
      </c>
      <c r="O76" s="138">
        <f>N76-M76</f>
        <v>1376.3999999999996</v>
      </c>
      <c r="P76" s="74">
        <f t="shared" si="3"/>
        <v>0.13264716086503986</v>
      </c>
      <c r="Q76" s="440">
        <v>24000</v>
      </c>
      <c r="R76" s="206">
        <f t="shared" si="4"/>
        <v>0.625</v>
      </c>
      <c r="S76" s="440">
        <v>7656</v>
      </c>
      <c r="T76" s="231">
        <v>7</v>
      </c>
      <c r="U76" s="444">
        <v>42250</v>
      </c>
    </row>
    <row r="77" spans="1:21" ht="33" customHeight="1">
      <c r="A77" s="451" t="s">
        <v>647</v>
      </c>
      <c r="B77" s="451" t="s">
        <v>644</v>
      </c>
      <c r="C77" s="453"/>
      <c r="D77" s="450" t="s">
        <v>645</v>
      </c>
      <c r="E77" s="456" t="s">
        <v>504</v>
      </c>
      <c r="F77" s="452" t="s">
        <v>527</v>
      </c>
      <c r="G77" s="452" t="s">
        <v>528</v>
      </c>
      <c r="H77" s="115" t="s">
        <v>646</v>
      </c>
      <c r="I77" s="452">
        <v>31488</v>
      </c>
      <c r="J77" s="452" t="s">
        <v>61</v>
      </c>
      <c r="K77" s="452" t="s">
        <v>62</v>
      </c>
      <c r="L77" s="452">
        <v>5</v>
      </c>
      <c r="M77" s="455">
        <v>6800</v>
      </c>
      <c r="N77" s="455">
        <v>7085.5</v>
      </c>
      <c r="O77" s="455">
        <v>285.5</v>
      </c>
      <c r="P77" s="74">
        <f>O77/N77*100%</f>
        <v>0.04029355726483664</v>
      </c>
      <c r="Q77" s="455">
        <v>7140</v>
      </c>
      <c r="R77" s="206">
        <f t="shared" si="4"/>
        <v>0.047619047619047616</v>
      </c>
      <c r="S77" s="455">
        <v>6900</v>
      </c>
      <c r="T77" s="231">
        <v>4</v>
      </c>
      <c r="U77" s="454">
        <v>42251</v>
      </c>
    </row>
    <row r="78" spans="1:21" ht="33" customHeight="1">
      <c r="A78" s="445" t="s">
        <v>640</v>
      </c>
      <c r="B78" s="445" t="s">
        <v>641</v>
      </c>
      <c r="C78" s="439"/>
      <c r="D78" s="457" t="s">
        <v>642</v>
      </c>
      <c r="E78" s="447" t="s">
        <v>504</v>
      </c>
      <c r="F78" s="446" t="s">
        <v>527</v>
      </c>
      <c r="G78" s="446" t="s">
        <v>528</v>
      </c>
      <c r="H78" s="115" t="s">
        <v>643</v>
      </c>
      <c r="I78" s="436">
        <v>31443</v>
      </c>
      <c r="J78" s="446" t="s">
        <v>361</v>
      </c>
      <c r="K78" s="446" t="s">
        <v>62</v>
      </c>
      <c r="L78" s="436">
        <v>4</v>
      </c>
      <c r="M78" s="440">
        <v>6464</v>
      </c>
      <c r="N78" s="440">
        <v>8056.2</v>
      </c>
      <c r="O78" s="138">
        <f>N78-M78</f>
        <v>1592.1999999999998</v>
      </c>
      <c r="P78" s="74">
        <f t="shared" si="3"/>
        <v>0.19763660286487425</v>
      </c>
      <c r="Q78" s="440">
        <v>7950</v>
      </c>
      <c r="R78" s="206">
        <f t="shared" si="4"/>
        <v>0.18691823899371068</v>
      </c>
      <c r="S78" s="440">
        <v>6551.5</v>
      </c>
      <c r="T78" s="231">
        <v>3</v>
      </c>
      <c r="U78" s="448">
        <v>42250</v>
      </c>
    </row>
    <row r="79" spans="1:21" ht="33" customHeight="1">
      <c r="A79" s="463" t="s">
        <v>657</v>
      </c>
      <c r="B79" s="463" t="s">
        <v>649</v>
      </c>
      <c r="C79" s="469" t="s">
        <v>658</v>
      </c>
      <c r="D79" s="560" t="s">
        <v>654</v>
      </c>
      <c r="E79" s="466" t="s">
        <v>655</v>
      </c>
      <c r="F79" s="464" t="s">
        <v>527</v>
      </c>
      <c r="G79" s="486" t="s">
        <v>528</v>
      </c>
      <c r="H79" s="115"/>
      <c r="I79" s="464">
        <v>31464</v>
      </c>
      <c r="J79" s="464" t="s">
        <v>61</v>
      </c>
      <c r="K79" s="464" t="s">
        <v>62</v>
      </c>
      <c r="L79" s="464">
        <v>1</v>
      </c>
      <c r="M79" s="509"/>
      <c r="N79" s="468">
        <v>8743.92</v>
      </c>
      <c r="O79" s="509"/>
      <c r="P79" s="509"/>
      <c r="Q79" s="509"/>
      <c r="R79" s="509"/>
      <c r="S79" s="468">
        <v>7080</v>
      </c>
      <c r="T79" s="231">
        <v>3</v>
      </c>
      <c r="U79" s="467">
        <v>42256</v>
      </c>
    </row>
    <row r="80" spans="1:21" ht="33" customHeight="1">
      <c r="A80" s="459" t="s">
        <v>648</v>
      </c>
      <c r="B80" s="459" t="s">
        <v>649</v>
      </c>
      <c r="C80" s="439"/>
      <c r="D80" s="458" t="s">
        <v>650</v>
      </c>
      <c r="E80" s="462" t="s">
        <v>504</v>
      </c>
      <c r="F80" s="460" t="s">
        <v>527</v>
      </c>
      <c r="G80" s="460" t="s">
        <v>528</v>
      </c>
      <c r="H80" s="115" t="s">
        <v>651</v>
      </c>
      <c r="I80" s="436">
        <v>31445</v>
      </c>
      <c r="J80" s="460" t="s">
        <v>361</v>
      </c>
      <c r="K80" s="460" t="s">
        <v>62</v>
      </c>
      <c r="L80" s="436">
        <v>1</v>
      </c>
      <c r="M80" s="440">
        <v>880</v>
      </c>
      <c r="N80" s="440">
        <v>1045.49</v>
      </c>
      <c r="O80" s="138">
        <f>N80-M80</f>
        <v>165.49</v>
      </c>
      <c r="P80" s="74">
        <f t="shared" si="3"/>
        <v>0.15828941453289846</v>
      </c>
      <c r="Q80" s="449">
        <v>1000</v>
      </c>
      <c r="R80" s="206">
        <f t="shared" si="4"/>
        <v>0.12</v>
      </c>
      <c r="S80" s="461">
        <v>890</v>
      </c>
      <c r="T80" s="231">
        <v>4</v>
      </c>
      <c r="U80" s="448">
        <v>42256</v>
      </c>
    </row>
    <row r="81" spans="1:21" ht="33" customHeight="1">
      <c r="A81" s="463" t="s">
        <v>652</v>
      </c>
      <c r="B81" s="463" t="s">
        <v>653</v>
      </c>
      <c r="C81" s="469" t="s">
        <v>658</v>
      </c>
      <c r="D81" s="465" t="s">
        <v>654</v>
      </c>
      <c r="E81" s="466" t="s">
        <v>655</v>
      </c>
      <c r="F81" s="464" t="s">
        <v>527</v>
      </c>
      <c r="G81" s="464" t="s">
        <v>528</v>
      </c>
      <c r="H81" s="115" t="s">
        <v>656</v>
      </c>
      <c r="I81" s="436">
        <v>31464</v>
      </c>
      <c r="J81" s="464" t="s">
        <v>61</v>
      </c>
      <c r="K81" s="464" t="s">
        <v>69</v>
      </c>
      <c r="L81" s="436">
        <v>1</v>
      </c>
      <c r="M81" s="440">
        <v>7440</v>
      </c>
      <c r="N81" s="440">
        <v>8743.92</v>
      </c>
      <c r="O81" s="440">
        <f>N81-M81</f>
        <v>1303.92</v>
      </c>
      <c r="P81" s="74">
        <f t="shared" si="3"/>
        <v>0.14912304778634755</v>
      </c>
      <c r="Q81" s="449">
        <v>7440</v>
      </c>
      <c r="R81" s="206">
        <f t="shared" si="4"/>
        <v>0</v>
      </c>
      <c r="S81" s="440">
        <v>7080</v>
      </c>
      <c r="T81" s="231">
        <v>2</v>
      </c>
      <c r="U81" s="448">
        <v>42258</v>
      </c>
    </row>
    <row r="82" spans="1:21" ht="33" customHeight="1">
      <c r="A82" s="477" t="s">
        <v>680</v>
      </c>
      <c r="B82" s="477" t="s">
        <v>678</v>
      </c>
      <c r="C82" s="482"/>
      <c r="D82" s="479" t="s">
        <v>681</v>
      </c>
      <c r="E82" s="480" t="s">
        <v>504</v>
      </c>
      <c r="F82" s="478" t="s">
        <v>527</v>
      </c>
      <c r="G82" s="486" t="s">
        <v>528</v>
      </c>
      <c r="H82" s="115" t="s">
        <v>96</v>
      </c>
      <c r="I82" s="472">
        <v>31469</v>
      </c>
      <c r="J82" s="478" t="s">
        <v>61</v>
      </c>
      <c r="K82" s="478" t="s">
        <v>62</v>
      </c>
      <c r="L82" s="472">
        <v>2</v>
      </c>
      <c r="M82" s="483"/>
      <c r="N82" s="475">
        <v>1992</v>
      </c>
      <c r="O82" s="116"/>
      <c r="P82" s="116"/>
      <c r="Q82" s="483">
        <v>3375</v>
      </c>
      <c r="R82" s="116"/>
      <c r="S82" s="475">
        <v>1051.95</v>
      </c>
      <c r="T82" s="231">
        <v>2</v>
      </c>
      <c r="U82" s="519">
        <v>42264</v>
      </c>
    </row>
    <row r="83" spans="1:21" ht="33" customHeight="1">
      <c r="A83" s="471" t="s">
        <v>677</v>
      </c>
      <c r="B83" s="471" t="s">
        <v>678</v>
      </c>
      <c r="C83" s="327"/>
      <c r="D83" s="473" t="s">
        <v>679</v>
      </c>
      <c r="E83" s="474" t="s">
        <v>655</v>
      </c>
      <c r="F83" s="472" t="s">
        <v>527</v>
      </c>
      <c r="G83" s="486" t="s">
        <v>528</v>
      </c>
      <c r="H83" s="115" t="s">
        <v>217</v>
      </c>
      <c r="I83" s="367">
        <v>31470</v>
      </c>
      <c r="J83" s="472" t="s">
        <v>61</v>
      </c>
      <c r="K83" s="472" t="s">
        <v>62</v>
      </c>
      <c r="L83" s="325">
        <v>1</v>
      </c>
      <c r="M83" s="509"/>
      <c r="N83" s="434">
        <v>1762</v>
      </c>
      <c r="O83" s="116"/>
      <c r="P83" s="116"/>
      <c r="Q83" s="116"/>
      <c r="R83" s="116"/>
      <c r="S83" s="116"/>
      <c r="T83" s="231">
        <v>5</v>
      </c>
      <c r="U83" s="448">
        <v>42264</v>
      </c>
    </row>
    <row r="84" spans="1:21" ht="33" customHeight="1">
      <c r="A84" s="507" t="s">
        <v>740</v>
      </c>
      <c r="B84" s="490" t="s">
        <v>705</v>
      </c>
      <c r="C84" s="499" t="s">
        <v>715</v>
      </c>
      <c r="D84" s="491" t="s">
        <v>716</v>
      </c>
      <c r="E84" s="494" t="s">
        <v>539</v>
      </c>
      <c r="F84" s="489" t="s">
        <v>527</v>
      </c>
      <c r="G84" s="489" t="s">
        <v>686</v>
      </c>
      <c r="H84" s="115" t="s">
        <v>92</v>
      </c>
      <c r="I84" s="489">
        <v>30998</v>
      </c>
      <c r="J84" s="489" t="s">
        <v>625</v>
      </c>
      <c r="K84" s="489" t="s">
        <v>69</v>
      </c>
      <c r="L84" s="489">
        <v>2</v>
      </c>
      <c r="M84" s="509"/>
      <c r="N84" s="492">
        <v>3885.93</v>
      </c>
      <c r="O84" s="116"/>
      <c r="P84" s="116"/>
      <c r="Q84" s="116"/>
      <c r="R84" s="116"/>
      <c r="S84" s="492">
        <v>3526.89</v>
      </c>
      <c r="T84" s="231">
        <v>10</v>
      </c>
      <c r="U84" s="519">
        <v>42279</v>
      </c>
    </row>
    <row r="85" spans="1:21" ht="33" customHeight="1">
      <c r="A85" s="555" t="s">
        <v>755</v>
      </c>
      <c r="B85" s="555" t="s">
        <v>756</v>
      </c>
      <c r="C85" s="499" t="s">
        <v>757</v>
      </c>
      <c r="D85" s="557" t="s">
        <v>758</v>
      </c>
      <c r="E85" s="558" t="s">
        <v>539</v>
      </c>
      <c r="F85" s="556" t="s">
        <v>527</v>
      </c>
      <c r="G85" s="556"/>
      <c r="H85" s="115" t="s">
        <v>96</v>
      </c>
      <c r="I85" s="478">
        <v>31497</v>
      </c>
      <c r="J85" s="556" t="s">
        <v>199</v>
      </c>
      <c r="K85" s="556" t="s">
        <v>62</v>
      </c>
      <c r="L85" s="478">
        <v>1</v>
      </c>
      <c r="M85" s="509"/>
      <c r="N85" s="483">
        <v>13172.52</v>
      </c>
      <c r="O85" s="116"/>
      <c r="P85" s="116"/>
      <c r="Q85" s="116">
        <v>24000</v>
      </c>
      <c r="R85" s="116"/>
      <c r="S85" s="116">
        <v>12480</v>
      </c>
      <c r="T85" s="231">
        <v>9</v>
      </c>
      <c r="U85" s="519">
        <v>42296</v>
      </c>
    </row>
    <row r="86" spans="1:21" ht="33" customHeight="1">
      <c r="A86" s="477" t="s">
        <v>682</v>
      </c>
      <c r="B86" s="477" t="s">
        <v>683</v>
      </c>
      <c r="C86" s="482"/>
      <c r="D86" s="479" t="s">
        <v>681</v>
      </c>
      <c r="E86" s="480" t="s">
        <v>504</v>
      </c>
      <c r="F86" s="478" t="s">
        <v>527</v>
      </c>
      <c r="G86" s="486" t="s">
        <v>686</v>
      </c>
      <c r="H86" s="115" t="s">
        <v>92</v>
      </c>
      <c r="I86" s="478">
        <v>31469</v>
      </c>
      <c r="J86" s="478" t="s">
        <v>61</v>
      </c>
      <c r="K86" s="478" t="s">
        <v>62</v>
      </c>
      <c r="L86" s="478">
        <v>2</v>
      </c>
      <c r="M86" s="509"/>
      <c r="N86" s="483">
        <v>1992</v>
      </c>
      <c r="O86" s="116"/>
      <c r="P86" s="116"/>
      <c r="Q86" s="116"/>
      <c r="R86" s="116"/>
      <c r="S86" s="483">
        <v>1051.95</v>
      </c>
      <c r="T86" s="231">
        <v>7</v>
      </c>
      <c r="U86" s="559">
        <v>42269</v>
      </c>
    </row>
    <row r="87" spans="1:21" ht="33" customHeight="1">
      <c r="A87" s="484" t="s">
        <v>688</v>
      </c>
      <c r="B87" s="484" t="s">
        <v>683</v>
      </c>
      <c r="C87" s="482"/>
      <c r="D87" s="487" t="s">
        <v>679</v>
      </c>
      <c r="E87" s="488" t="s">
        <v>504</v>
      </c>
      <c r="F87" s="486" t="s">
        <v>527</v>
      </c>
      <c r="G87" s="486" t="s">
        <v>686</v>
      </c>
      <c r="H87" s="115" t="s">
        <v>689</v>
      </c>
      <c r="I87" s="478">
        <v>31470</v>
      </c>
      <c r="J87" s="486" t="s">
        <v>61</v>
      </c>
      <c r="K87" s="486" t="s">
        <v>62</v>
      </c>
      <c r="L87" s="478">
        <v>1</v>
      </c>
      <c r="M87" s="509"/>
      <c r="N87" s="483">
        <v>1762</v>
      </c>
      <c r="O87" s="483"/>
      <c r="P87" s="509"/>
      <c r="Q87" s="509"/>
      <c r="R87" s="509"/>
      <c r="S87" s="483"/>
      <c r="T87" s="231">
        <v>3</v>
      </c>
      <c r="U87" s="519">
        <v>42269</v>
      </c>
    </row>
    <row r="88" spans="1:21" ht="33" customHeight="1">
      <c r="A88" s="477" t="s">
        <v>684</v>
      </c>
      <c r="B88" s="477" t="s">
        <v>685</v>
      </c>
      <c r="C88" s="482"/>
      <c r="D88" s="479" t="s">
        <v>681</v>
      </c>
      <c r="E88" s="480" t="s">
        <v>504</v>
      </c>
      <c r="F88" s="478" t="s">
        <v>527</v>
      </c>
      <c r="G88" s="478" t="s">
        <v>686</v>
      </c>
      <c r="H88" s="115" t="s">
        <v>687</v>
      </c>
      <c r="I88" s="478">
        <v>31469</v>
      </c>
      <c r="J88" s="478" t="s">
        <v>61</v>
      </c>
      <c r="K88" s="478" t="s">
        <v>69</v>
      </c>
      <c r="L88" s="478">
        <v>2</v>
      </c>
      <c r="M88" s="483">
        <v>1774.8</v>
      </c>
      <c r="N88" s="483">
        <v>1992</v>
      </c>
      <c r="O88" s="483">
        <f>N88-M88</f>
        <v>217.20000000000005</v>
      </c>
      <c r="P88" s="74">
        <f>O88/N88*100%</f>
        <v>0.10903614457831327</v>
      </c>
      <c r="Q88" s="483">
        <v>1950</v>
      </c>
      <c r="R88" s="206">
        <f>(Q88-M88)/Q88*100%</f>
        <v>0.08984615384615387</v>
      </c>
      <c r="S88" s="483">
        <v>1051.95</v>
      </c>
      <c r="T88" s="231">
        <v>9</v>
      </c>
      <c r="U88" s="481">
        <v>42271</v>
      </c>
    </row>
    <row r="89" spans="1:21" ht="33" customHeight="1">
      <c r="A89" s="490" t="s">
        <v>690</v>
      </c>
      <c r="B89" s="490" t="s">
        <v>683</v>
      </c>
      <c r="C89" s="493"/>
      <c r="D89" s="491" t="s">
        <v>679</v>
      </c>
      <c r="E89" s="494" t="s">
        <v>504</v>
      </c>
      <c r="F89" s="489" t="s">
        <v>527</v>
      </c>
      <c r="G89" s="489" t="s">
        <v>686</v>
      </c>
      <c r="H89" s="115" t="s">
        <v>92</v>
      </c>
      <c r="I89" s="489">
        <v>31470</v>
      </c>
      <c r="J89" s="489" t="s">
        <v>61</v>
      </c>
      <c r="K89" s="489"/>
      <c r="L89" s="489"/>
      <c r="M89" s="509"/>
      <c r="N89" s="492">
        <v>1762</v>
      </c>
      <c r="O89" s="116"/>
      <c r="P89" s="116"/>
      <c r="Q89" s="492"/>
      <c r="R89" s="116"/>
      <c r="S89" s="492"/>
      <c r="T89" s="231">
        <v>3</v>
      </c>
      <c r="U89" s="519">
        <v>42269</v>
      </c>
    </row>
    <row r="90" spans="1:21" ht="33" customHeight="1">
      <c r="A90" s="490" t="s">
        <v>714</v>
      </c>
      <c r="B90" s="490" t="s">
        <v>705</v>
      </c>
      <c r="C90" s="499" t="s">
        <v>715</v>
      </c>
      <c r="D90" s="491" t="s">
        <v>716</v>
      </c>
      <c r="E90" s="494" t="s">
        <v>539</v>
      </c>
      <c r="F90" s="489" t="s">
        <v>527</v>
      </c>
      <c r="G90" s="489" t="s">
        <v>686</v>
      </c>
      <c r="H90" s="115" t="s">
        <v>689</v>
      </c>
      <c r="I90" s="489">
        <v>30998</v>
      </c>
      <c r="J90" s="489" t="s">
        <v>625</v>
      </c>
      <c r="K90" s="489" t="s">
        <v>69</v>
      </c>
      <c r="L90" s="489">
        <v>2</v>
      </c>
      <c r="M90" s="492"/>
      <c r="N90" s="492">
        <v>3885.93</v>
      </c>
      <c r="O90" s="492"/>
      <c r="P90" s="116"/>
      <c r="Q90" s="492"/>
      <c r="R90" s="116"/>
      <c r="S90" s="492">
        <v>3526.89</v>
      </c>
      <c r="T90" s="231">
        <v>16</v>
      </c>
      <c r="U90" s="561"/>
    </row>
    <row r="91" spans="1:21" ht="33" customHeight="1">
      <c r="A91" s="495" t="s">
        <v>717</v>
      </c>
      <c r="B91" s="495" t="s">
        <v>718</v>
      </c>
      <c r="C91" s="493"/>
      <c r="D91" s="497" t="s">
        <v>719</v>
      </c>
      <c r="E91" s="498" t="s">
        <v>514</v>
      </c>
      <c r="F91" s="496" t="s">
        <v>527</v>
      </c>
      <c r="G91" s="496" t="s">
        <v>686</v>
      </c>
      <c r="H91" s="115" t="s">
        <v>720</v>
      </c>
      <c r="I91" s="489">
        <v>31467</v>
      </c>
      <c r="J91" s="496" t="s">
        <v>61</v>
      </c>
      <c r="K91" s="496" t="s">
        <v>62</v>
      </c>
      <c r="L91" s="489">
        <v>1</v>
      </c>
      <c r="M91" s="492">
        <v>5000</v>
      </c>
      <c r="N91" s="492">
        <v>5700</v>
      </c>
      <c r="O91" s="562">
        <f>N91-M91</f>
        <v>700</v>
      </c>
      <c r="P91" s="74">
        <f>O91/N91*100%</f>
        <v>0.12280701754385964</v>
      </c>
      <c r="Q91" s="492">
        <v>15000</v>
      </c>
      <c r="R91" s="206">
        <f>(Q91-M91)/Q91*100%</f>
        <v>0.6666666666666666</v>
      </c>
      <c r="S91" s="492">
        <v>4200</v>
      </c>
      <c r="T91" s="231">
        <v>7</v>
      </c>
      <c r="U91" s="561">
        <v>42284</v>
      </c>
    </row>
    <row r="92" spans="1:21" ht="33" customHeight="1">
      <c r="A92" s="511" t="s">
        <v>741</v>
      </c>
      <c r="B92" s="511" t="s">
        <v>736</v>
      </c>
      <c r="C92" s="505"/>
      <c r="D92" s="512" t="s">
        <v>742</v>
      </c>
      <c r="E92" s="513" t="s">
        <v>514</v>
      </c>
      <c r="F92" s="510" t="s">
        <v>743</v>
      </c>
      <c r="G92" s="510" t="s">
        <v>528</v>
      </c>
      <c r="H92" s="115" t="s">
        <v>744</v>
      </c>
      <c r="I92" s="500">
        <v>31570</v>
      </c>
      <c r="J92" s="510" t="s">
        <v>361</v>
      </c>
      <c r="K92" s="510" t="s">
        <v>62</v>
      </c>
      <c r="L92" s="500">
        <v>1</v>
      </c>
      <c r="M92" s="504">
        <v>1475</v>
      </c>
      <c r="N92" s="504">
        <v>1765.15</v>
      </c>
      <c r="O92" s="564">
        <f>N92-M92</f>
        <v>290.1500000000001</v>
      </c>
      <c r="P92" s="74">
        <f>O92/N92*100%</f>
        <v>0.16437696513044223</v>
      </c>
      <c r="Q92" s="504">
        <v>2000</v>
      </c>
      <c r="R92" s="206">
        <f>(Q92-M92)/Q92*100%</f>
        <v>0.2625</v>
      </c>
      <c r="S92" s="504">
        <v>1542.25</v>
      </c>
      <c r="T92" s="231">
        <v>6</v>
      </c>
      <c r="U92" s="563">
        <v>42285</v>
      </c>
    </row>
    <row r="93" spans="1:21" ht="33" customHeight="1">
      <c r="A93" s="501" t="s">
        <v>731</v>
      </c>
      <c r="B93" s="501" t="s">
        <v>736</v>
      </c>
      <c r="C93" s="505"/>
      <c r="D93" s="502" t="s">
        <v>733</v>
      </c>
      <c r="E93" s="506" t="s">
        <v>514</v>
      </c>
      <c r="F93" s="500" t="s">
        <v>734</v>
      </c>
      <c r="G93" s="500" t="s">
        <v>528</v>
      </c>
      <c r="H93" s="115" t="s">
        <v>529</v>
      </c>
      <c r="I93" s="500">
        <v>31623</v>
      </c>
      <c r="J93" s="500" t="s">
        <v>79</v>
      </c>
      <c r="K93" s="500" t="s">
        <v>62</v>
      </c>
      <c r="L93" s="500">
        <v>1</v>
      </c>
      <c r="M93" s="504" t="s">
        <v>27</v>
      </c>
      <c r="N93" s="504">
        <v>1880</v>
      </c>
      <c r="O93" s="566"/>
      <c r="P93" s="74"/>
      <c r="Q93" s="504" t="s">
        <v>27</v>
      </c>
      <c r="R93" s="206"/>
      <c r="S93" s="504">
        <v>1250</v>
      </c>
      <c r="T93" s="231">
        <v>6</v>
      </c>
      <c r="U93" s="503" t="s">
        <v>27</v>
      </c>
    </row>
    <row r="94" spans="1:21" ht="33" customHeight="1">
      <c r="A94" s="516" t="s">
        <v>735</v>
      </c>
      <c r="B94" s="516" t="s">
        <v>732</v>
      </c>
      <c r="C94" s="529"/>
      <c r="D94" s="518" t="s">
        <v>733</v>
      </c>
      <c r="E94" s="530" t="s">
        <v>514</v>
      </c>
      <c r="F94" s="517" t="s">
        <v>734</v>
      </c>
      <c r="G94" s="517" t="s">
        <v>528</v>
      </c>
      <c r="H94" s="531" t="s">
        <v>529</v>
      </c>
      <c r="I94" s="517">
        <v>31623</v>
      </c>
      <c r="J94" s="517" t="s">
        <v>79</v>
      </c>
      <c r="K94" s="517" t="s">
        <v>69</v>
      </c>
      <c r="L94" s="517">
        <v>1</v>
      </c>
      <c r="M94" s="228" t="s">
        <v>27</v>
      </c>
      <c r="N94" s="228">
        <v>1880</v>
      </c>
      <c r="O94" s="566"/>
      <c r="P94" s="74"/>
      <c r="Q94" s="520" t="s">
        <v>27</v>
      </c>
      <c r="R94" s="206"/>
      <c r="S94" s="520">
        <v>1250</v>
      </c>
      <c r="T94" s="527">
        <v>6</v>
      </c>
      <c r="U94" s="528" t="s">
        <v>27</v>
      </c>
    </row>
    <row r="95" spans="1:21" ht="33" customHeight="1">
      <c r="A95" s="202" t="s">
        <v>764</v>
      </c>
      <c r="B95" s="202" t="s">
        <v>756</v>
      </c>
      <c r="C95" s="319"/>
      <c r="D95" s="201" t="s">
        <v>765</v>
      </c>
      <c r="E95" s="567" t="s">
        <v>504</v>
      </c>
      <c r="F95" s="565" t="s">
        <v>734</v>
      </c>
      <c r="G95" s="565" t="s">
        <v>528</v>
      </c>
      <c r="H95" s="115" t="s">
        <v>766</v>
      </c>
      <c r="I95" s="203">
        <v>31433</v>
      </c>
      <c r="J95" s="203" t="s">
        <v>767</v>
      </c>
      <c r="K95" s="203" t="s">
        <v>62</v>
      </c>
      <c r="L95" s="203">
        <v>2</v>
      </c>
      <c r="M95" s="116">
        <v>399.2</v>
      </c>
      <c r="N95" s="116">
        <v>526.42</v>
      </c>
      <c r="O95" s="566">
        <f aca="true" t="shared" si="5" ref="O95:O101">N95-M95</f>
        <v>127.21999999999997</v>
      </c>
      <c r="P95" s="74">
        <f aca="true" t="shared" si="6" ref="P95:P101">O95/N95*100%</f>
        <v>0.24167014931043648</v>
      </c>
      <c r="Q95" s="116">
        <v>412.4</v>
      </c>
      <c r="R95" s="206">
        <f aca="true" t="shared" si="7" ref="R95:R101">(Q95-M95)/Q95*100%</f>
        <v>0.032007759456837995</v>
      </c>
      <c r="S95" s="116">
        <v>374.84</v>
      </c>
      <c r="T95" s="203">
        <v>6</v>
      </c>
      <c r="U95" s="223">
        <v>42298</v>
      </c>
    </row>
    <row r="96" spans="1:21" ht="33" customHeight="1">
      <c r="A96" s="202" t="s">
        <v>759</v>
      </c>
      <c r="B96" s="202" t="s">
        <v>760</v>
      </c>
      <c r="C96" s="319"/>
      <c r="D96" s="201" t="s">
        <v>761</v>
      </c>
      <c r="E96" s="203" t="s">
        <v>514</v>
      </c>
      <c r="F96" s="568" t="s">
        <v>527</v>
      </c>
      <c r="G96" s="203" t="s">
        <v>528</v>
      </c>
      <c r="H96" s="115" t="s">
        <v>762</v>
      </c>
      <c r="I96" s="203">
        <v>31609</v>
      </c>
      <c r="J96" s="203" t="s">
        <v>361</v>
      </c>
      <c r="K96" s="203" t="s">
        <v>62</v>
      </c>
      <c r="L96" s="203">
        <v>1</v>
      </c>
      <c r="M96" s="116">
        <v>176</v>
      </c>
      <c r="N96" s="116">
        <v>351.51</v>
      </c>
      <c r="O96" s="562">
        <f t="shared" si="5"/>
        <v>175.51</v>
      </c>
      <c r="P96" s="74">
        <f t="shared" si="6"/>
        <v>0.4993030070268271</v>
      </c>
      <c r="Q96" s="116">
        <v>230</v>
      </c>
      <c r="R96" s="206">
        <f t="shared" si="7"/>
        <v>0.23478260869565218</v>
      </c>
      <c r="S96" s="116">
        <v>244.05</v>
      </c>
      <c r="T96" s="203">
        <v>3</v>
      </c>
      <c r="U96" s="223">
        <v>42293</v>
      </c>
    </row>
    <row r="97" spans="1:21" ht="33" customHeight="1">
      <c r="A97" s="202" t="s">
        <v>791</v>
      </c>
      <c r="B97" s="202" t="s">
        <v>792</v>
      </c>
      <c r="C97" s="319"/>
      <c r="D97" s="201" t="s">
        <v>793</v>
      </c>
      <c r="E97" s="203" t="s">
        <v>514</v>
      </c>
      <c r="F97" s="203" t="s">
        <v>743</v>
      </c>
      <c r="G97" s="203" t="s">
        <v>528</v>
      </c>
      <c r="H97" s="115" t="s">
        <v>794</v>
      </c>
      <c r="I97" s="203">
        <v>31604</v>
      </c>
      <c r="J97" s="203" t="s">
        <v>361</v>
      </c>
      <c r="K97" s="203" t="s">
        <v>62</v>
      </c>
      <c r="L97" s="203">
        <v>2</v>
      </c>
      <c r="M97" s="116">
        <v>2530</v>
      </c>
      <c r="N97" s="116">
        <v>7062.6</v>
      </c>
      <c r="O97" s="581">
        <f t="shared" si="5"/>
        <v>4532.6</v>
      </c>
      <c r="P97" s="74">
        <f t="shared" si="6"/>
        <v>0.6417749837170448</v>
      </c>
      <c r="Q97" s="116">
        <v>4600</v>
      </c>
      <c r="R97" s="206">
        <f t="shared" si="7"/>
        <v>0.45</v>
      </c>
      <c r="S97" s="116">
        <v>3766.5</v>
      </c>
      <c r="T97" s="203">
        <v>13</v>
      </c>
      <c r="U97" s="223">
        <v>42307</v>
      </c>
    </row>
    <row r="98" spans="1:21" ht="33" customHeight="1">
      <c r="A98" s="202" t="s">
        <v>773</v>
      </c>
      <c r="B98" s="202" t="s">
        <v>769</v>
      </c>
      <c r="C98" s="319"/>
      <c r="D98" s="201" t="s">
        <v>774</v>
      </c>
      <c r="E98" s="203" t="s">
        <v>514</v>
      </c>
      <c r="F98" s="203" t="s">
        <v>743</v>
      </c>
      <c r="G98" s="203" t="s">
        <v>528</v>
      </c>
      <c r="H98" s="115" t="s">
        <v>775</v>
      </c>
      <c r="I98" s="203">
        <v>31646</v>
      </c>
      <c r="J98" s="203" t="s">
        <v>361</v>
      </c>
      <c r="K98" s="203" t="s">
        <v>62</v>
      </c>
      <c r="L98" s="203">
        <v>1</v>
      </c>
      <c r="M98" s="116">
        <v>1000</v>
      </c>
      <c r="N98" s="116">
        <v>1329.97</v>
      </c>
      <c r="O98" s="570">
        <f t="shared" si="5"/>
        <v>329.97</v>
      </c>
      <c r="P98" s="74">
        <f t="shared" si="6"/>
        <v>0.24810334067685738</v>
      </c>
      <c r="Q98" s="572">
        <v>1450</v>
      </c>
      <c r="R98" s="206">
        <f t="shared" si="7"/>
        <v>0.3103448275862069</v>
      </c>
      <c r="S98" s="116">
        <v>890</v>
      </c>
      <c r="T98" s="203">
        <v>5</v>
      </c>
      <c r="U98" s="223">
        <v>42298</v>
      </c>
    </row>
    <row r="99" spans="1:21" ht="33" customHeight="1">
      <c r="A99" s="202" t="s">
        <v>768</v>
      </c>
      <c r="B99" s="202" t="s">
        <v>769</v>
      </c>
      <c r="C99" s="571" t="s">
        <v>757</v>
      </c>
      <c r="D99" s="201" t="s">
        <v>770</v>
      </c>
      <c r="E99" s="203" t="s">
        <v>514</v>
      </c>
      <c r="F99" s="203" t="s">
        <v>743</v>
      </c>
      <c r="G99" s="203" t="s">
        <v>528</v>
      </c>
      <c r="H99" s="115" t="s">
        <v>771</v>
      </c>
      <c r="I99" s="203">
        <v>31497</v>
      </c>
      <c r="J99" s="203" t="s">
        <v>772</v>
      </c>
      <c r="K99" s="203" t="s">
        <v>69</v>
      </c>
      <c r="L99" s="203">
        <v>1</v>
      </c>
      <c r="M99" s="116">
        <v>12637.8</v>
      </c>
      <c r="N99" s="116">
        <v>13172.52</v>
      </c>
      <c r="O99" s="569">
        <f t="shared" si="5"/>
        <v>534.7200000000012</v>
      </c>
      <c r="P99" s="74">
        <f t="shared" si="6"/>
        <v>0.04059359940239234</v>
      </c>
      <c r="Q99" s="116">
        <v>12840</v>
      </c>
      <c r="R99" s="206">
        <f t="shared" si="7"/>
        <v>0.015747663551401926</v>
      </c>
      <c r="S99" s="116">
        <v>12637.8</v>
      </c>
      <c r="T99" s="203">
        <v>16</v>
      </c>
      <c r="U99" s="223">
        <v>42298</v>
      </c>
    </row>
    <row r="100" spans="1:21" ht="33" customHeight="1">
      <c r="A100" s="621" t="s">
        <v>844</v>
      </c>
      <c r="B100" s="621" t="s">
        <v>780</v>
      </c>
      <c r="C100" s="811"/>
      <c r="D100" s="201" t="s">
        <v>845</v>
      </c>
      <c r="E100" s="203" t="s">
        <v>514</v>
      </c>
      <c r="F100" s="203" t="s">
        <v>743</v>
      </c>
      <c r="G100" s="203" t="s">
        <v>528</v>
      </c>
      <c r="H100" s="531" t="s">
        <v>646</v>
      </c>
      <c r="I100" s="573">
        <v>31627</v>
      </c>
      <c r="J100" s="203" t="s">
        <v>772</v>
      </c>
      <c r="K100" s="620" t="s">
        <v>62</v>
      </c>
      <c r="L100" s="573">
        <v>1</v>
      </c>
      <c r="M100" s="578">
        <v>4302</v>
      </c>
      <c r="N100" s="578">
        <v>4545</v>
      </c>
      <c r="O100" s="579">
        <f t="shared" si="5"/>
        <v>243</v>
      </c>
      <c r="P100" s="74">
        <f t="shared" si="6"/>
        <v>0.053465346534653464</v>
      </c>
      <c r="Q100" s="578">
        <v>6000</v>
      </c>
      <c r="R100" s="206">
        <f t="shared" si="7"/>
        <v>0.283</v>
      </c>
      <c r="S100" s="578">
        <v>2640</v>
      </c>
      <c r="T100" s="573">
        <v>7</v>
      </c>
      <c r="U100" s="622">
        <v>42300</v>
      </c>
    </row>
    <row r="101" spans="1:21" ht="33" customHeight="1">
      <c r="A101" s="574" t="s">
        <v>786</v>
      </c>
      <c r="B101" s="574" t="s">
        <v>787</v>
      </c>
      <c r="C101" s="580"/>
      <c r="D101" s="575" t="s">
        <v>788</v>
      </c>
      <c r="E101" s="573" t="s">
        <v>514</v>
      </c>
      <c r="F101" s="573" t="s">
        <v>743</v>
      </c>
      <c r="G101" s="573" t="s">
        <v>528</v>
      </c>
      <c r="H101" s="531" t="s">
        <v>789</v>
      </c>
      <c r="I101" s="573">
        <v>31626</v>
      </c>
      <c r="J101" s="573" t="s">
        <v>790</v>
      </c>
      <c r="K101" s="573" t="s">
        <v>62</v>
      </c>
      <c r="L101" s="573">
        <v>1</v>
      </c>
      <c r="M101" s="578">
        <v>1243.5</v>
      </c>
      <c r="N101" s="578">
        <v>1243.5</v>
      </c>
      <c r="O101" s="579">
        <f t="shared" si="5"/>
        <v>0</v>
      </c>
      <c r="P101" s="74">
        <f t="shared" si="6"/>
        <v>0</v>
      </c>
      <c r="Q101" s="578">
        <v>1400</v>
      </c>
      <c r="R101" s="206">
        <f t="shared" si="7"/>
        <v>0.11178571428571428</v>
      </c>
      <c r="S101" s="578">
        <v>849</v>
      </c>
      <c r="T101" s="573">
        <v>4</v>
      </c>
      <c r="U101" s="577">
        <v>42306</v>
      </c>
    </row>
    <row r="102" spans="1:21" ht="33" customHeight="1">
      <c r="A102" s="584" t="s">
        <v>807</v>
      </c>
      <c r="B102" s="584" t="s">
        <v>808</v>
      </c>
      <c r="C102" s="811"/>
      <c r="D102" s="585" t="s">
        <v>804</v>
      </c>
      <c r="E102" s="583" t="s">
        <v>805</v>
      </c>
      <c r="F102" s="583" t="s">
        <v>743</v>
      </c>
      <c r="G102" s="583" t="s">
        <v>528</v>
      </c>
      <c r="H102" s="531" t="s">
        <v>809</v>
      </c>
      <c r="I102" s="573">
        <v>31685</v>
      </c>
      <c r="J102" s="583" t="s">
        <v>455</v>
      </c>
      <c r="K102" s="583" t="s">
        <v>62</v>
      </c>
      <c r="L102" s="583">
        <v>1</v>
      </c>
      <c r="M102" s="578"/>
      <c r="N102" s="588">
        <v>6358.11</v>
      </c>
      <c r="O102" s="116"/>
      <c r="P102" s="576"/>
      <c r="Q102" s="578"/>
      <c r="R102" s="220"/>
      <c r="S102" s="578">
        <v>3741.97</v>
      </c>
      <c r="T102" s="573">
        <v>12</v>
      </c>
      <c r="U102" s="587" t="s">
        <v>27</v>
      </c>
    </row>
    <row r="103" spans="1:21" ht="33" customHeight="1">
      <c r="A103" s="589" t="s">
        <v>817</v>
      </c>
      <c r="B103" s="589" t="s">
        <v>808</v>
      </c>
      <c r="C103" s="811"/>
      <c r="D103" s="591" t="s">
        <v>818</v>
      </c>
      <c r="E103" s="590" t="s">
        <v>805</v>
      </c>
      <c r="F103" s="590" t="s">
        <v>743</v>
      </c>
      <c r="G103" s="590" t="s">
        <v>528</v>
      </c>
      <c r="H103" s="531" t="s">
        <v>819</v>
      </c>
      <c r="I103" s="583">
        <v>31661</v>
      </c>
      <c r="J103" s="590" t="s">
        <v>455</v>
      </c>
      <c r="K103" s="590" t="s">
        <v>62</v>
      </c>
      <c r="L103" s="583">
        <v>2</v>
      </c>
      <c r="M103" s="588">
        <v>5600</v>
      </c>
      <c r="N103" s="588">
        <v>7856.32</v>
      </c>
      <c r="O103" s="592">
        <f>N103-M103</f>
        <v>2256.3199999999997</v>
      </c>
      <c r="P103" s="74">
        <f>O103/N103*100%</f>
        <v>0.2871980774713861</v>
      </c>
      <c r="Q103" s="588">
        <v>14345.2</v>
      </c>
      <c r="R103" s="206">
        <f>(Q103-M103)/Q103*100%</f>
        <v>0.6096255193374788</v>
      </c>
      <c r="S103" s="588">
        <v>7341.1</v>
      </c>
      <c r="T103" s="583">
        <v>11</v>
      </c>
      <c r="U103" s="587">
        <v>42317</v>
      </c>
    </row>
    <row r="104" spans="1:21" ht="33" customHeight="1">
      <c r="A104" s="601" t="s">
        <v>827</v>
      </c>
      <c r="B104" s="607" t="s">
        <v>803</v>
      </c>
      <c r="C104" s="609"/>
      <c r="D104" s="608" t="s">
        <v>837</v>
      </c>
      <c r="E104" s="606" t="s">
        <v>805</v>
      </c>
      <c r="F104" s="606" t="s">
        <v>743</v>
      </c>
      <c r="G104" s="606" t="s">
        <v>528</v>
      </c>
      <c r="H104" s="531" t="s">
        <v>96</v>
      </c>
      <c r="I104" s="583">
        <v>31725</v>
      </c>
      <c r="J104" s="606" t="s">
        <v>455</v>
      </c>
      <c r="K104" s="606" t="s">
        <v>62</v>
      </c>
      <c r="L104" s="583">
        <v>2</v>
      </c>
      <c r="M104" s="588"/>
      <c r="N104" s="588">
        <v>4625.9</v>
      </c>
      <c r="O104" s="116"/>
      <c r="P104" s="586"/>
      <c r="Q104" s="588">
        <v>14000</v>
      </c>
      <c r="R104" s="206"/>
      <c r="S104" s="588">
        <v>3189.6</v>
      </c>
      <c r="T104" s="583">
        <v>4</v>
      </c>
      <c r="U104" s="587"/>
    </row>
    <row r="105" spans="1:21" ht="33" customHeight="1">
      <c r="A105" s="584" t="s">
        <v>802</v>
      </c>
      <c r="B105" s="584" t="s">
        <v>803</v>
      </c>
      <c r="C105" s="597"/>
      <c r="D105" s="585" t="s">
        <v>804</v>
      </c>
      <c r="E105" s="583" t="s">
        <v>805</v>
      </c>
      <c r="F105" s="583" t="s">
        <v>743</v>
      </c>
      <c r="G105" s="583" t="s">
        <v>528</v>
      </c>
      <c r="H105" s="531" t="s">
        <v>806</v>
      </c>
      <c r="I105" s="583">
        <v>31685</v>
      </c>
      <c r="J105" s="583" t="s">
        <v>455</v>
      </c>
      <c r="K105" s="583" t="s">
        <v>62</v>
      </c>
      <c r="L105" s="583">
        <v>1</v>
      </c>
      <c r="M105" s="588">
        <v>5000</v>
      </c>
      <c r="N105" s="588">
        <v>6358.11</v>
      </c>
      <c r="O105" s="114">
        <f aca="true" t="shared" si="8" ref="O105:O119">N105-M105</f>
        <v>1358.1099999999997</v>
      </c>
      <c r="P105" s="74">
        <f aca="true" t="shared" si="9" ref="P105:P110">O105/N105*100%</f>
        <v>0.21360278447526068</v>
      </c>
      <c r="Q105" s="588">
        <v>7000</v>
      </c>
      <c r="R105" s="206">
        <f aca="true" t="shared" si="10" ref="R105:R110">(Q105-M105)/Q105*100%</f>
        <v>0.2857142857142857</v>
      </c>
      <c r="S105" s="588">
        <v>3741.97</v>
      </c>
      <c r="T105" s="583">
        <v>15</v>
      </c>
      <c r="U105" s="587">
        <v>42314</v>
      </c>
    </row>
    <row r="106" spans="1:21" ht="33" customHeight="1">
      <c r="A106" s="601" t="s">
        <v>828</v>
      </c>
      <c r="B106" s="642" t="s">
        <v>863</v>
      </c>
      <c r="C106" s="644"/>
      <c r="D106" s="643" t="s">
        <v>864</v>
      </c>
      <c r="E106" s="641" t="s">
        <v>805</v>
      </c>
      <c r="F106" s="641" t="s">
        <v>743</v>
      </c>
      <c r="G106" s="641" t="s">
        <v>528</v>
      </c>
      <c r="H106" s="531" t="s">
        <v>826</v>
      </c>
      <c r="I106" s="595">
        <v>31690</v>
      </c>
      <c r="J106" s="641" t="s">
        <v>361</v>
      </c>
      <c r="K106" s="641" t="s">
        <v>62</v>
      </c>
      <c r="L106" s="595">
        <v>1</v>
      </c>
      <c r="M106" s="599">
        <v>2000</v>
      </c>
      <c r="N106" s="599">
        <v>2050</v>
      </c>
      <c r="O106" s="114">
        <f t="shared" si="8"/>
        <v>50</v>
      </c>
      <c r="P106" s="74">
        <f t="shared" si="9"/>
        <v>0.024390243902439025</v>
      </c>
      <c r="Q106" s="599">
        <v>5000</v>
      </c>
      <c r="R106" s="206">
        <f t="shared" si="10"/>
        <v>0.6</v>
      </c>
      <c r="S106" s="599">
        <v>1800</v>
      </c>
      <c r="T106" s="595">
        <v>8</v>
      </c>
      <c r="U106" s="598">
        <v>42324</v>
      </c>
    </row>
    <row r="107" spans="1:21" ht="33" customHeight="1">
      <c r="A107" s="601" t="s">
        <v>829</v>
      </c>
      <c r="B107" s="601" t="s">
        <v>830</v>
      </c>
      <c r="C107" s="811"/>
      <c r="D107" s="602" t="s">
        <v>831</v>
      </c>
      <c r="E107" s="600" t="s">
        <v>805</v>
      </c>
      <c r="F107" s="600" t="s">
        <v>743</v>
      </c>
      <c r="G107" s="600" t="s">
        <v>528</v>
      </c>
      <c r="H107" s="604" t="s">
        <v>832</v>
      </c>
      <c r="I107" s="595">
        <v>31656</v>
      </c>
      <c r="J107" s="600" t="s">
        <v>833</v>
      </c>
      <c r="K107" s="600" t="s">
        <v>62</v>
      </c>
      <c r="L107" s="595">
        <v>2</v>
      </c>
      <c r="M107" s="599">
        <v>2014</v>
      </c>
      <c r="N107" s="599">
        <v>3321.6</v>
      </c>
      <c r="O107" s="114">
        <f t="shared" si="8"/>
        <v>1307.6</v>
      </c>
      <c r="P107" s="74">
        <f t="shared" si="9"/>
        <v>0.39366570327552985</v>
      </c>
      <c r="Q107" s="599">
        <v>2800</v>
      </c>
      <c r="R107" s="206">
        <f t="shared" si="10"/>
        <v>0.2807142857142857</v>
      </c>
      <c r="S107" s="599">
        <v>2380</v>
      </c>
      <c r="T107" s="595">
        <v>4</v>
      </c>
      <c r="U107" s="598">
        <v>42318</v>
      </c>
    </row>
    <row r="108" spans="1:21" ht="33" customHeight="1">
      <c r="A108" s="603" t="s">
        <v>834</v>
      </c>
      <c r="B108" s="603" t="s">
        <v>830</v>
      </c>
      <c r="C108" s="811"/>
      <c r="D108" s="605" t="s">
        <v>835</v>
      </c>
      <c r="E108" s="604" t="s">
        <v>805</v>
      </c>
      <c r="F108" s="604" t="s">
        <v>743</v>
      </c>
      <c r="G108" s="604" t="s">
        <v>528</v>
      </c>
      <c r="H108" s="531" t="s">
        <v>836</v>
      </c>
      <c r="I108" s="595">
        <v>31741</v>
      </c>
      <c r="J108" s="604" t="s">
        <v>833</v>
      </c>
      <c r="K108" s="604" t="s">
        <v>62</v>
      </c>
      <c r="L108" s="595">
        <v>1</v>
      </c>
      <c r="M108" s="599">
        <v>2418</v>
      </c>
      <c r="N108" s="599">
        <v>4462</v>
      </c>
      <c r="O108" s="114">
        <f t="shared" si="8"/>
        <v>2044</v>
      </c>
      <c r="P108" s="74">
        <f t="shared" si="9"/>
        <v>0.45809054235768715</v>
      </c>
      <c r="Q108" s="599">
        <v>2996</v>
      </c>
      <c r="R108" s="206">
        <f t="shared" si="10"/>
        <v>0.19292389853137518</v>
      </c>
      <c r="S108" s="599">
        <v>3580</v>
      </c>
      <c r="T108" s="595">
        <v>4</v>
      </c>
      <c r="U108" s="598">
        <v>42317</v>
      </c>
    </row>
    <row r="109" spans="1:21" ht="33" customHeight="1">
      <c r="A109" s="610" t="s">
        <v>838</v>
      </c>
      <c r="B109" s="610" t="s">
        <v>824</v>
      </c>
      <c r="C109" s="811"/>
      <c r="D109" s="612" t="s">
        <v>839</v>
      </c>
      <c r="E109" s="611" t="s">
        <v>805</v>
      </c>
      <c r="F109" s="611" t="s">
        <v>743</v>
      </c>
      <c r="G109" s="611" t="s">
        <v>528</v>
      </c>
      <c r="H109" s="531" t="s">
        <v>96</v>
      </c>
      <c r="I109" s="595">
        <v>31739</v>
      </c>
      <c r="J109" s="611" t="s">
        <v>840</v>
      </c>
      <c r="K109" s="611" t="s">
        <v>62</v>
      </c>
      <c r="L109" s="595">
        <v>1</v>
      </c>
      <c r="M109" s="599"/>
      <c r="N109" s="599">
        <v>6471</v>
      </c>
      <c r="O109" s="114"/>
      <c r="P109" s="74"/>
      <c r="Q109" s="599">
        <v>12000</v>
      </c>
      <c r="R109" s="206"/>
      <c r="S109" s="613">
        <v>4194</v>
      </c>
      <c r="T109" s="595">
        <v>6</v>
      </c>
      <c r="U109" s="598"/>
    </row>
    <row r="110" spans="1:21" ht="33" customHeight="1">
      <c r="A110" s="594" t="s">
        <v>823</v>
      </c>
      <c r="B110" s="594" t="s">
        <v>824</v>
      </c>
      <c r="C110" s="597"/>
      <c r="D110" s="596" t="s">
        <v>825</v>
      </c>
      <c r="E110" s="595" t="s">
        <v>805</v>
      </c>
      <c r="F110" s="595" t="s">
        <v>527</v>
      </c>
      <c r="G110" s="595" t="s">
        <v>528</v>
      </c>
      <c r="H110" s="531" t="s">
        <v>826</v>
      </c>
      <c r="I110" s="595">
        <v>31762</v>
      </c>
      <c r="J110" s="595" t="s">
        <v>226</v>
      </c>
      <c r="K110" s="595" t="s">
        <v>62</v>
      </c>
      <c r="L110" s="595">
        <v>1</v>
      </c>
      <c r="M110" s="599">
        <v>7150</v>
      </c>
      <c r="N110" s="599">
        <v>7765</v>
      </c>
      <c r="O110" s="114">
        <f t="shared" si="8"/>
        <v>615</v>
      </c>
      <c r="P110" s="74">
        <f t="shared" si="9"/>
        <v>0.07920154539600772</v>
      </c>
      <c r="Q110" s="599">
        <v>12000</v>
      </c>
      <c r="R110" s="206">
        <f t="shared" si="10"/>
        <v>0.4041666666666667</v>
      </c>
      <c r="S110" s="599">
        <v>7150</v>
      </c>
      <c r="T110" s="595">
        <v>3</v>
      </c>
      <c r="U110" s="598">
        <v>42318</v>
      </c>
    </row>
    <row r="111" spans="1:21" ht="33" customHeight="1">
      <c r="A111" s="632" t="s">
        <v>853</v>
      </c>
      <c r="B111" s="632" t="s">
        <v>850</v>
      </c>
      <c r="C111" s="582" t="s">
        <v>854</v>
      </c>
      <c r="D111" s="634" t="s">
        <v>855</v>
      </c>
      <c r="E111" s="633" t="s">
        <v>805</v>
      </c>
      <c r="F111" s="633" t="s">
        <v>527</v>
      </c>
      <c r="G111" s="633" t="s">
        <v>528</v>
      </c>
      <c r="H111" s="531" t="s">
        <v>96</v>
      </c>
      <c r="I111" s="595">
        <v>31598</v>
      </c>
      <c r="J111" s="633" t="s">
        <v>856</v>
      </c>
      <c r="K111" s="633" t="s">
        <v>62</v>
      </c>
      <c r="L111" s="595">
        <v>1</v>
      </c>
      <c r="M111" s="599"/>
      <c r="N111" s="599">
        <v>2136</v>
      </c>
      <c r="O111" s="114"/>
      <c r="P111" s="74"/>
      <c r="Q111" s="599">
        <v>3456</v>
      </c>
      <c r="R111" s="206"/>
      <c r="S111" s="599">
        <v>1680</v>
      </c>
      <c r="T111" s="595">
        <v>4</v>
      </c>
      <c r="U111" s="598"/>
    </row>
    <row r="112" spans="1:21" ht="33" customHeight="1">
      <c r="A112" s="615" t="s">
        <v>841</v>
      </c>
      <c r="B112" s="615" t="s">
        <v>842</v>
      </c>
      <c r="C112" s="619"/>
      <c r="D112" s="616" t="s">
        <v>843</v>
      </c>
      <c r="E112" s="614" t="s">
        <v>805</v>
      </c>
      <c r="F112" s="614" t="s">
        <v>527</v>
      </c>
      <c r="G112" s="614" t="s">
        <v>528</v>
      </c>
      <c r="H112" s="531" t="s">
        <v>96</v>
      </c>
      <c r="I112" s="614">
        <v>31772</v>
      </c>
      <c r="J112" s="614" t="s">
        <v>61</v>
      </c>
      <c r="K112" s="614" t="s">
        <v>62</v>
      </c>
      <c r="L112" s="614">
        <v>2</v>
      </c>
      <c r="M112" s="618"/>
      <c r="N112" s="618">
        <v>5993.84</v>
      </c>
      <c r="O112" s="114"/>
      <c r="P112" s="74"/>
      <c r="Q112" s="618">
        <v>16000</v>
      </c>
      <c r="R112" s="206"/>
      <c r="S112" s="618">
        <v>4720.97</v>
      </c>
      <c r="T112" s="614">
        <v>3</v>
      </c>
      <c r="U112" s="617"/>
    </row>
    <row r="113" spans="1:21" ht="33" customHeight="1">
      <c r="A113" s="635" t="s">
        <v>861</v>
      </c>
      <c r="B113" s="635" t="s">
        <v>850</v>
      </c>
      <c r="C113" s="638"/>
      <c r="D113" s="637" t="s">
        <v>837</v>
      </c>
      <c r="E113" s="636" t="s">
        <v>805</v>
      </c>
      <c r="F113" s="636" t="s">
        <v>743</v>
      </c>
      <c r="G113" s="636" t="s">
        <v>528</v>
      </c>
      <c r="H113" s="531" t="s">
        <v>862</v>
      </c>
      <c r="I113" s="636">
        <v>31725</v>
      </c>
      <c r="J113" s="636" t="s">
        <v>455</v>
      </c>
      <c r="K113" s="636" t="s">
        <v>69</v>
      </c>
      <c r="L113" s="636">
        <v>2</v>
      </c>
      <c r="M113" s="640">
        <v>4000</v>
      </c>
      <c r="N113" s="640">
        <v>4625.9</v>
      </c>
      <c r="O113" s="114">
        <f t="shared" si="8"/>
        <v>625.8999999999996</v>
      </c>
      <c r="P113" s="74">
        <f>O113/N113*100%</f>
        <v>0.13530340041937777</v>
      </c>
      <c r="Q113" s="640">
        <v>5600</v>
      </c>
      <c r="R113" s="206">
        <f>(Q113-M113)/Q113*100%</f>
        <v>0.2857142857142857</v>
      </c>
      <c r="S113" s="640">
        <v>3189.6</v>
      </c>
      <c r="T113" s="636">
        <v>6</v>
      </c>
      <c r="U113" s="639">
        <v>42324</v>
      </c>
    </row>
    <row r="114" spans="1:21" ht="33" customHeight="1">
      <c r="A114" s="680" t="s">
        <v>923</v>
      </c>
      <c r="B114" s="680" t="s">
        <v>894</v>
      </c>
      <c r="C114" s="626"/>
      <c r="D114" s="681" t="s">
        <v>925</v>
      </c>
      <c r="E114" s="679" t="s">
        <v>805</v>
      </c>
      <c r="F114" s="679" t="s">
        <v>743</v>
      </c>
      <c r="G114" s="679" t="s">
        <v>924</v>
      </c>
      <c r="H114" s="531" t="s">
        <v>96</v>
      </c>
      <c r="I114" s="624">
        <v>31750</v>
      </c>
      <c r="J114" s="679" t="s">
        <v>199</v>
      </c>
      <c r="K114" s="679" t="s">
        <v>62</v>
      </c>
      <c r="L114" s="624">
        <v>2</v>
      </c>
      <c r="M114" s="628"/>
      <c r="N114" s="628">
        <v>1035</v>
      </c>
      <c r="O114" s="114">
        <f t="shared" si="8"/>
        <v>1035</v>
      </c>
      <c r="P114" s="74"/>
      <c r="Q114" s="628">
        <v>900</v>
      </c>
      <c r="R114" s="206"/>
      <c r="S114" s="628">
        <v>8000</v>
      </c>
      <c r="T114" s="624">
        <v>10</v>
      </c>
      <c r="U114" s="627"/>
    </row>
    <row r="115" spans="1:21" ht="33" customHeight="1">
      <c r="A115" s="630" t="s">
        <v>849</v>
      </c>
      <c r="B115" s="630" t="s">
        <v>850</v>
      </c>
      <c r="C115" s="626"/>
      <c r="D115" s="631" t="s">
        <v>851</v>
      </c>
      <c r="E115" s="629" t="s">
        <v>805</v>
      </c>
      <c r="F115" s="629" t="s">
        <v>527</v>
      </c>
      <c r="G115" s="629" t="s">
        <v>528</v>
      </c>
      <c r="H115" s="531" t="s">
        <v>852</v>
      </c>
      <c r="I115" s="624">
        <v>31765</v>
      </c>
      <c r="J115" s="629" t="s">
        <v>226</v>
      </c>
      <c r="K115" s="629" t="s">
        <v>62</v>
      </c>
      <c r="L115" s="624">
        <v>2</v>
      </c>
      <c r="M115" s="628">
        <v>6633</v>
      </c>
      <c r="N115" s="628">
        <v>12648.49</v>
      </c>
      <c r="O115" s="114">
        <f t="shared" si="8"/>
        <v>6015.49</v>
      </c>
      <c r="P115" s="74">
        <f>O115/N115*100%</f>
        <v>0.4755895763051558</v>
      </c>
      <c r="Q115" s="628">
        <v>7625.8</v>
      </c>
      <c r="R115" s="206">
        <f>(Q115-M115)/Q115*100%</f>
        <v>0.13018961944976268</v>
      </c>
      <c r="S115" s="628">
        <v>7625.8</v>
      </c>
      <c r="T115" s="624">
        <v>2</v>
      </c>
      <c r="U115" s="627">
        <v>42321</v>
      </c>
    </row>
    <row r="116" spans="1:21" ht="33" customHeight="1">
      <c r="A116" s="623" t="s">
        <v>846</v>
      </c>
      <c r="B116" s="623" t="s">
        <v>847</v>
      </c>
      <c r="C116" s="626"/>
      <c r="D116" s="625" t="s">
        <v>843</v>
      </c>
      <c r="E116" s="624" t="s">
        <v>805</v>
      </c>
      <c r="F116" s="624" t="s">
        <v>527</v>
      </c>
      <c r="G116" s="624" t="s">
        <v>528</v>
      </c>
      <c r="H116" s="531" t="s">
        <v>848</v>
      </c>
      <c r="I116" s="624">
        <v>31772</v>
      </c>
      <c r="J116" s="624" t="s">
        <v>61</v>
      </c>
      <c r="K116" s="624" t="s">
        <v>69</v>
      </c>
      <c r="L116" s="624">
        <v>2</v>
      </c>
      <c r="M116" s="628">
        <v>5600</v>
      </c>
      <c r="N116" s="628">
        <v>5993.84</v>
      </c>
      <c r="O116" s="114">
        <f t="shared" si="8"/>
        <v>393.84000000000015</v>
      </c>
      <c r="P116" s="74">
        <f>O116/N116*100%</f>
        <v>0.06570745965858284</v>
      </c>
      <c r="Q116" s="628">
        <v>15000</v>
      </c>
      <c r="R116" s="206">
        <f>(Q116-M116)/Q116*100%</f>
        <v>0.6266666666666667</v>
      </c>
      <c r="S116" s="628">
        <v>4720.97</v>
      </c>
      <c r="T116" s="624">
        <v>4</v>
      </c>
      <c r="U116" s="627">
        <v>42321</v>
      </c>
    </row>
    <row r="117" spans="1:21" ht="33" customHeight="1">
      <c r="A117" s="664" t="s">
        <v>897</v>
      </c>
      <c r="B117" s="664" t="s">
        <v>894</v>
      </c>
      <c r="C117" s="663"/>
      <c r="D117" s="666" t="s">
        <v>898</v>
      </c>
      <c r="E117" s="665" t="s">
        <v>805</v>
      </c>
      <c r="F117" s="665" t="s">
        <v>527</v>
      </c>
      <c r="G117" s="665" t="s">
        <v>528</v>
      </c>
      <c r="H117" s="531" t="s">
        <v>96</v>
      </c>
      <c r="I117" s="658">
        <v>31766</v>
      </c>
      <c r="J117" s="665" t="s">
        <v>772</v>
      </c>
      <c r="K117" s="665" t="s">
        <v>62</v>
      </c>
      <c r="L117" s="658">
        <v>2</v>
      </c>
      <c r="M117" s="662"/>
      <c r="N117" s="662">
        <v>2486.23</v>
      </c>
      <c r="O117" s="114"/>
      <c r="P117" s="74"/>
      <c r="Q117" s="662">
        <v>9760</v>
      </c>
      <c r="R117" s="206"/>
      <c r="S117" s="662">
        <v>2344</v>
      </c>
      <c r="T117" s="658">
        <v>3</v>
      </c>
      <c r="U117" s="661"/>
    </row>
    <row r="118" spans="1:21" ht="33" customHeight="1">
      <c r="A118" s="677" t="s">
        <v>920</v>
      </c>
      <c r="B118" s="677" t="s">
        <v>921</v>
      </c>
      <c r="C118" s="663"/>
      <c r="D118" s="678" t="s">
        <v>839</v>
      </c>
      <c r="E118" s="676" t="s">
        <v>805</v>
      </c>
      <c r="F118" s="676" t="s">
        <v>527</v>
      </c>
      <c r="G118" s="676" t="s">
        <v>528</v>
      </c>
      <c r="H118" s="531" t="s">
        <v>922</v>
      </c>
      <c r="I118" s="658">
        <v>31739</v>
      </c>
      <c r="J118" s="676" t="s">
        <v>840</v>
      </c>
      <c r="K118" s="676" t="s">
        <v>62</v>
      </c>
      <c r="L118" s="658">
        <v>1</v>
      </c>
      <c r="M118" s="114">
        <v>5400</v>
      </c>
      <c r="N118" s="114">
        <v>6471</v>
      </c>
      <c r="O118" s="114">
        <f t="shared" si="8"/>
        <v>1071</v>
      </c>
      <c r="P118" s="74">
        <f>O118/N118*100%</f>
        <v>0.16550764951321278</v>
      </c>
      <c r="Q118" s="662">
        <v>7200</v>
      </c>
      <c r="R118" s="206">
        <f>(Q118-M118)/Q118*100%</f>
        <v>0.25</v>
      </c>
      <c r="S118" s="662">
        <v>4194</v>
      </c>
      <c r="T118" s="658">
        <v>14</v>
      </c>
      <c r="U118" s="661">
        <v>42332</v>
      </c>
    </row>
    <row r="119" spans="1:21" ht="33" customHeight="1">
      <c r="A119" s="659" t="s">
        <v>893</v>
      </c>
      <c r="B119" s="659" t="s">
        <v>894</v>
      </c>
      <c r="C119" s="663"/>
      <c r="D119" s="660" t="s">
        <v>895</v>
      </c>
      <c r="E119" s="658" t="s">
        <v>805</v>
      </c>
      <c r="F119" s="658" t="s">
        <v>527</v>
      </c>
      <c r="G119" s="658" t="s">
        <v>528</v>
      </c>
      <c r="H119" s="531" t="s">
        <v>896</v>
      </c>
      <c r="I119" s="658">
        <v>31819</v>
      </c>
      <c r="J119" s="658" t="s">
        <v>226</v>
      </c>
      <c r="K119" s="658" t="s">
        <v>62</v>
      </c>
      <c r="L119" s="658">
        <v>1</v>
      </c>
      <c r="M119" s="662">
        <v>8500</v>
      </c>
      <c r="N119" s="670">
        <v>10603.04</v>
      </c>
      <c r="O119" s="114">
        <f t="shared" si="8"/>
        <v>2103.040000000001</v>
      </c>
      <c r="P119" s="74">
        <f>O119/N119*100%</f>
        <v>0.19834311669106225</v>
      </c>
      <c r="Q119" s="662">
        <v>9430.9</v>
      </c>
      <c r="R119" s="206">
        <f>(Q119-M119)/Q119*100%</f>
        <v>0.09870744043516522</v>
      </c>
      <c r="S119" s="662">
        <v>6694.48</v>
      </c>
      <c r="T119" s="658">
        <v>4</v>
      </c>
      <c r="U119" s="661">
        <v>42331</v>
      </c>
    </row>
    <row r="120" spans="1:21" ht="33" customHeight="1">
      <c r="A120" s="668" t="s">
        <v>900</v>
      </c>
      <c r="B120" s="668" t="s">
        <v>901</v>
      </c>
      <c r="C120" s="811"/>
      <c r="D120" s="669" t="s">
        <v>902</v>
      </c>
      <c r="E120" s="667" t="s">
        <v>805</v>
      </c>
      <c r="F120" s="667" t="s">
        <v>527</v>
      </c>
      <c r="G120" s="667" t="s">
        <v>528</v>
      </c>
      <c r="H120" s="531" t="s">
        <v>903</v>
      </c>
      <c r="I120" s="614">
        <v>31761</v>
      </c>
      <c r="J120" s="667" t="s">
        <v>361</v>
      </c>
      <c r="K120" s="667" t="s">
        <v>62</v>
      </c>
      <c r="L120" s="614">
        <v>1</v>
      </c>
      <c r="M120" s="670">
        <v>5645</v>
      </c>
      <c r="N120" s="670">
        <v>7103.35</v>
      </c>
      <c r="O120" s="114">
        <f>N120-M120</f>
        <v>1458.3500000000004</v>
      </c>
      <c r="P120" s="74">
        <f>O120/N120*100%</f>
        <v>0.2053045394074627</v>
      </c>
      <c r="Q120" s="618">
        <v>6500</v>
      </c>
      <c r="R120" s="206">
        <f>(Q120-M120)/Q120*100%</f>
        <v>0.13153846153846155</v>
      </c>
      <c r="S120" s="618">
        <v>5675</v>
      </c>
      <c r="T120" s="614">
        <v>6</v>
      </c>
      <c r="U120" s="617">
        <v>42331</v>
      </c>
    </row>
    <row r="121" spans="1:21" ht="33" customHeight="1">
      <c r="A121" s="202" t="s">
        <v>899</v>
      </c>
      <c r="B121" s="202" t="s">
        <v>894</v>
      </c>
      <c r="C121" s="319"/>
      <c r="D121" s="201" t="s">
        <v>898</v>
      </c>
      <c r="E121" s="203" t="s">
        <v>805</v>
      </c>
      <c r="F121" s="203" t="s">
        <v>527</v>
      </c>
      <c r="G121" s="203" t="s">
        <v>528</v>
      </c>
      <c r="H121" s="115" t="s">
        <v>96</v>
      </c>
      <c r="I121" s="203">
        <v>31766</v>
      </c>
      <c r="J121" s="203" t="s">
        <v>772</v>
      </c>
      <c r="K121" s="203" t="s">
        <v>69</v>
      </c>
      <c r="L121" s="203">
        <v>2</v>
      </c>
      <c r="M121" s="116"/>
      <c r="N121" s="116">
        <v>2486.23</v>
      </c>
      <c r="O121" s="114"/>
      <c r="P121" s="74"/>
      <c r="Q121" s="116">
        <v>10600</v>
      </c>
      <c r="R121" s="206"/>
      <c r="S121" s="116">
        <v>2344</v>
      </c>
      <c r="T121" s="203">
        <v>3</v>
      </c>
      <c r="U121" s="223"/>
    </row>
    <row r="122" spans="1:21" ht="33" customHeight="1">
      <c r="A122" s="680" t="s">
        <v>926</v>
      </c>
      <c r="B122" s="680" t="s">
        <v>927</v>
      </c>
      <c r="C122" s="682"/>
      <c r="D122" s="681" t="s">
        <v>925</v>
      </c>
      <c r="E122" s="679" t="s">
        <v>805</v>
      </c>
      <c r="F122" s="691" t="s">
        <v>527</v>
      </c>
      <c r="G122" s="691" t="s">
        <v>528</v>
      </c>
      <c r="H122" s="531" t="s">
        <v>96</v>
      </c>
      <c r="I122" s="679">
        <v>31750</v>
      </c>
      <c r="J122" s="679" t="s">
        <v>199</v>
      </c>
      <c r="K122" s="691" t="s">
        <v>69</v>
      </c>
      <c r="L122" s="691">
        <v>2</v>
      </c>
      <c r="M122" s="695"/>
      <c r="N122" s="695">
        <v>1035</v>
      </c>
      <c r="O122" s="114"/>
      <c r="P122" s="74"/>
      <c r="Q122" s="695">
        <v>8000</v>
      </c>
      <c r="R122" s="206"/>
      <c r="S122" s="695">
        <v>900</v>
      </c>
      <c r="T122" s="691">
        <v>5</v>
      </c>
      <c r="U122" s="694"/>
    </row>
    <row r="123" spans="1:21" ht="33" customHeight="1">
      <c r="A123" s="692" t="s">
        <v>931</v>
      </c>
      <c r="B123" s="692" t="s">
        <v>932</v>
      </c>
      <c r="C123" s="696"/>
      <c r="D123" s="693" t="s">
        <v>933</v>
      </c>
      <c r="E123" s="691" t="s">
        <v>805</v>
      </c>
      <c r="F123" s="691" t="s">
        <v>527</v>
      </c>
      <c r="G123" s="691" t="s">
        <v>528</v>
      </c>
      <c r="H123" s="531" t="s">
        <v>934</v>
      </c>
      <c r="I123" s="691">
        <v>31748</v>
      </c>
      <c r="J123" s="691" t="s">
        <v>625</v>
      </c>
      <c r="K123" s="691" t="s">
        <v>62</v>
      </c>
      <c r="L123" s="691">
        <v>2</v>
      </c>
      <c r="M123" s="695">
        <v>5940</v>
      </c>
      <c r="N123" s="695">
        <v>6610.56</v>
      </c>
      <c r="O123" s="114">
        <f>N123-M123</f>
        <v>670.5600000000004</v>
      </c>
      <c r="P123" s="74">
        <f>O123/N123*100%</f>
        <v>0.10143769968051124</v>
      </c>
      <c r="Q123" s="695">
        <v>7320</v>
      </c>
      <c r="R123" s="206">
        <f>(Q123-M123)/Q123*100%</f>
        <v>0.1885245901639344</v>
      </c>
      <c r="S123" s="695">
        <v>5940</v>
      </c>
      <c r="T123" s="691">
        <v>4</v>
      </c>
      <c r="U123" s="694">
        <v>42333</v>
      </c>
    </row>
    <row r="124" spans="1:21" ht="33" customHeight="1">
      <c r="A124" s="798" t="s">
        <v>1028</v>
      </c>
      <c r="B124" s="798" t="s">
        <v>950</v>
      </c>
      <c r="C124" s="804"/>
      <c r="D124" s="800" t="s">
        <v>951</v>
      </c>
      <c r="E124" s="799" t="s">
        <v>805</v>
      </c>
      <c r="F124" s="799" t="s">
        <v>527</v>
      </c>
      <c r="G124" s="799" t="s">
        <v>528</v>
      </c>
      <c r="H124" s="531" t="s">
        <v>96</v>
      </c>
      <c r="I124" s="799">
        <v>31868</v>
      </c>
      <c r="J124" s="799" t="s">
        <v>61</v>
      </c>
      <c r="K124" s="799" t="s">
        <v>69</v>
      </c>
      <c r="L124" s="799">
        <v>2</v>
      </c>
      <c r="M124" s="801"/>
      <c r="N124" s="801">
        <v>6034.29</v>
      </c>
      <c r="O124" s="114"/>
      <c r="P124" s="74"/>
      <c r="Q124" s="801"/>
      <c r="R124" s="206"/>
      <c r="S124" s="801"/>
      <c r="T124" s="799"/>
      <c r="U124" s="803"/>
    </row>
    <row r="125" spans="1:21" ht="33" customHeight="1">
      <c r="A125" s="707" t="s">
        <v>938</v>
      </c>
      <c r="B125" s="707" t="s">
        <v>939</v>
      </c>
      <c r="C125" s="696"/>
      <c r="D125" s="708" t="s">
        <v>940</v>
      </c>
      <c r="E125" s="706" t="s">
        <v>805</v>
      </c>
      <c r="F125" s="706" t="s">
        <v>527</v>
      </c>
      <c r="G125" s="706" t="s">
        <v>528</v>
      </c>
      <c r="H125" s="531" t="s">
        <v>435</v>
      </c>
      <c r="I125" s="691">
        <v>31862</v>
      </c>
      <c r="J125" s="706" t="s">
        <v>941</v>
      </c>
      <c r="K125" s="706" t="s">
        <v>62</v>
      </c>
      <c r="L125" s="691">
        <v>1</v>
      </c>
      <c r="M125" s="695">
        <v>1584.7</v>
      </c>
      <c r="N125" s="695">
        <v>1839.7</v>
      </c>
      <c r="O125" s="114">
        <f>N125-M125</f>
        <v>255</v>
      </c>
      <c r="P125" s="74">
        <f>O125/N125*100%</f>
        <v>0.13860955590585422</v>
      </c>
      <c r="Q125" s="695">
        <v>1650</v>
      </c>
      <c r="R125" s="206">
        <f>(Q125-M125)/Q125*100%</f>
        <v>0.03957575757575755</v>
      </c>
      <c r="S125" s="695">
        <v>1570</v>
      </c>
      <c r="T125" s="691">
        <v>3</v>
      </c>
      <c r="U125" s="694">
        <v>42334</v>
      </c>
    </row>
    <row r="126" spans="1:21" ht="33" customHeight="1">
      <c r="A126" s="757" t="s">
        <v>981</v>
      </c>
      <c r="B126" s="757" t="s">
        <v>982</v>
      </c>
      <c r="C126" s="696"/>
      <c r="D126" s="758" t="s">
        <v>983</v>
      </c>
      <c r="E126" s="756" t="s">
        <v>805</v>
      </c>
      <c r="F126" s="756" t="s">
        <v>527</v>
      </c>
      <c r="G126" s="756" t="s">
        <v>528</v>
      </c>
      <c r="H126" s="531" t="s">
        <v>984</v>
      </c>
      <c r="I126" s="691">
        <v>31825</v>
      </c>
      <c r="J126" s="756" t="s">
        <v>985</v>
      </c>
      <c r="K126" s="756" t="s">
        <v>62</v>
      </c>
      <c r="L126" s="691">
        <v>2</v>
      </c>
      <c r="M126" s="695">
        <v>1080</v>
      </c>
      <c r="N126" s="695">
        <v>1704.62</v>
      </c>
      <c r="O126" s="114">
        <f>N126-M126</f>
        <v>624.6199999999999</v>
      </c>
      <c r="P126" s="74">
        <f>O126/N126*100%</f>
        <v>0.3664277082282268</v>
      </c>
      <c r="Q126" s="695">
        <v>1800</v>
      </c>
      <c r="R126" s="206">
        <f>(Q126-M126)/Q126*100%</f>
        <v>0.4</v>
      </c>
      <c r="S126" s="695">
        <v>1315.2</v>
      </c>
      <c r="T126" s="691">
        <v>14</v>
      </c>
      <c r="U126" s="694">
        <v>42345</v>
      </c>
    </row>
    <row r="127" spans="1:21" ht="33" customHeight="1">
      <c r="A127" s="710" t="s">
        <v>949</v>
      </c>
      <c r="B127" s="710" t="s">
        <v>950</v>
      </c>
      <c r="C127" s="713"/>
      <c r="D127" s="711" t="s">
        <v>951</v>
      </c>
      <c r="E127" s="709" t="s">
        <v>805</v>
      </c>
      <c r="F127" s="709" t="s">
        <v>527</v>
      </c>
      <c r="G127" s="709" t="s">
        <v>528</v>
      </c>
      <c r="H127" s="531" t="s">
        <v>952</v>
      </c>
      <c r="I127" s="709">
        <v>31868</v>
      </c>
      <c r="J127" s="709" t="s">
        <v>61</v>
      </c>
      <c r="K127" s="709" t="s">
        <v>69</v>
      </c>
      <c r="L127" s="709">
        <v>2</v>
      </c>
      <c r="M127" s="715">
        <v>5900</v>
      </c>
      <c r="N127" s="715">
        <v>6034.29</v>
      </c>
      <c r="O127" s="114">
        <f>N127-M127</f>
        <v>134.28999999999996</v>
      </c>
      <c r="P127" s="74">
        <f>O127/N127*100%</f>
        <v>0.02225448230032033</v>
      </c>
      <c r="Q127" s="715">
        <v>10353</v>
      </c>
      <c r="R127" s="206">
        <f>(Q127-M127)/Q127*100%</f>
        <v>0.43011687433594126</v>
      </c>
      <c r="S127" s="715">
        <v>5965.8</v>
      </c>
      <c r="T127" s="709">
        <v>8</v>
      </c>
      <c r="U127" s="714">
        <v>42340</v>
      </c>
    </row>
    <row r="128" spans="1:21" ht="33" customHeight="1">
      <c r="A128" s="753" t="s">
        <v>977</v>
      </c>
      <c r="B128" s="753" t="s">
        <v>978</v>
      </c>
      <c r="C128" s="713"/>
      <c r="D128" s="755" t="s">
        <v>979</v>
      </c>
      <c r="E128" s="754" t="s">
        <v>805</v>
      </c>
      <c r="F128" s="754" t="s">
        <v>527</v>
      </c>
      <c r="G128" s="754" t="s">
        <v>528</v>
      </c>
      <c r="H128" s="531" t="s">
        <v>96</v>
      </c>
      <c r="I128" s="709">
        <v>31838</v>
      </c>
      <c r="J128" s="754" t="s">
        <v>980</v>
      </c>
      <c r="K128" s="754" t="s">
        <v>62</v>
      </c>
      <c r="L128" s="709">
        <v>2</v>
      </c>
      <c r="M128" s="715"/>
      <c r="N128" s="715">
        <v>1609</v>
      </c>
      <c r="O128" s="705"/>
      <c r="P128" s="712"/>
      <c r="Q128" s="715">
        <v>7990</v>
      </c>
      <c r="R128" s="206"/>
      <c r="S128" s="715">
        <v>1244</v>
      </c>
      <c r="T128" s="709">
        <v>3</v>
      </c>
      <c r="U128" s="714"/>
    </row>
    <row r="129" spans="1:21" ht="33" customHeight="1">
      <c r="A129" s="202" t="s">
        <v>990</v>
      </c>
      <c r="B129" s="202" t="s">
        <v>991</v>
      </c>
      <c r="C129" s="319"/>
      <c r="D129" s="201" t="s">
        <v>979</v>
      </c>
      <c r="E129" s="786" t="s">
        <v>805</v>
      </c>
      <c r="F129" s="786" t="s">
        <v>527</v>
      </c>
      <c r="G129" s="786" t="s">
        <v>528</v>
      </c>
      <c r="H129" s="115" t="s">
        <v>96</v>
      </c>
      <c r="I129" s="786">
        <v>31838</v>
      </c>
      <c r="J129" s="786" t="s">
        <v>980</v>
      </c>
      <c r="K129" s="786" t="s">
        <v>62</v>
      </c>
      <c r="L129" s="786">
        <v>2</v>
      </c>
      <c r="M129" s="116"/>
      <c r="N129" s="116">
        <v>1609</v>
      </c>
      <c r="O129" s="114"/>
      <c r="P129" s="74"/>
      <c r="Q129" s="116">
        <v>7000</v>
      </c>
      <c r="R129" s="206"/>
      <c r="S129" s="116">
        <v>1244</v>
      </c>
      <c r="T129" s="786">
        <v>10</v>
      </c>
      <c r="U129" s="223"/>
    </row>
    <row r="130" spans="1:21" ht="33" customHeight="1" thickBot="1">
      <c r="A130" s="798" t="s">
        <v>1017</v>
      </c>
      <c r="B130" s="798" t="s">
        <v>1018</v>
      </c>
      <c r="C130" s="804"/>
      <c r="D130" s="800" t="s">
        <v>1019</v>
      </c>
      <c r="E130" s="799" t="s">
        <v>805</v>
      </c>
      <c r="F130" s="799" t="s">
        <v>527</v>
      </c>
      <c r="G130" s="799" t="s">
        <v>528</v>
      </c>
      <c r="H130" s="531" t="s">
        <v>96</v>
      </c>
      <c r="I130" s="799">
        <v>31951</v>
      </c>
      <c r="J130" s="832" t="s">
        <v>1020</v>
      </c>
      <c r="K130" s="799" t="s">
        <v>1021</v>
      </c>
      <c r="L130" s="799">
        <v>1</v>
      </c>
      <c r="M130" s="801"/>
      <c r="N130" s="801">
        <v>7890</v>
      </c>
      <c r="O130" s="705"/>
      <c r="P130" s="802"/>
      <c r="Q130" s="116">
        <v>30000</v>
      </c>
      <c r="R130" s="206"/>
      <c r="S130" s="116">
        <v>7890</v>
      </c>
      <c r="T130" s="786">
        <v>2</v>
      </c>
      <c r="U130" s="223"/>
    </row>
    <row r="131" spans="1:21" ht="33" customHeight="1" thickBot="1">
      <c r="A131" s="955" t="s">
        <v>8</v>
      </c>
      <c r="B131" s="956"/>
      <c r="C131" s="956"/>
      <c r="D131" s="956"/>
      <c r="E131" s="956"/>
      <c r="F131" s="956"/>
      <c r="G131" s="956"/>
      <c r="H131" s="956"/>
      <c r="I131" s="956"/>
      <c r="J131" s="956"/>
      <c r="K131" s="956"/>
      <c r="L131" s="807">
        <f>SUM(L8:L130)</f>
        <v>190</v>
      </c>
      <c r="M131" s="808">
        <f>SUM(M8:M130)</f>
        <v>230107.69800000003</v>
      </c>
      <c r="N131" s="808">
        <f>(N8+N9+N13+N16+N17+N20+N24+N26+N27+N29+N32+N33+N35+N36+N37+N38+N39+N40+N41+N42+N45+N46+N48+N49+N50+N53+N57+N58+N59+N60+N61+N62+N63+N68+N69+N70+N72+N75+N76+N77+N78+N80+N81+N88+N91+N92+N95+N96+N97+N98+N99+N100+N101+N103+N105+N106+N107+N108+N110+N113+N115+N116+N118+N119+N120+N123+N125+N126+N127)</f>
        <v>300316.69999999995</v>
      </c>
      <c r="O131" s="809">
        <f>N131-M131</f>
        <v>70209.00199999992</v>
      </c>
      <c r="P131" s="810">
        <f>O131/N131*100%</f>
        <v>0.2337832095251444</v>
      </c>
      <c r="Q131" s="806"/>
      <c r="R131" s="206"/>
      <c r="S131" s="116"/>
      <c r="T131" s="805">
        <f>SUM(T8:T130)</f>
        <v>700</v>
      </c>
      <c r="U131" s="223"/>
    </row>
    <row r="132" spans="1:21" s="96" customFormat="1" ht="33" customHeight="1" thickBot="1">
      <c r="A132" s="927" t="s">
        <v>35</v>
      </c>
      <c r="B132" s="929"/>
      <c r="C132" s="929"/>
      <c r="D132" s="929"/>
      <c r="E132" s="929"/>
      <c r="F132" s="929"/>
      <c r="G132" s="929"/>
      <c r="H132" s="929"/>
      <c r="I132" s="929"/>
      <c r="J132" s="929"/>
      <c r="K132" s="929"/>
      <c r="L132" s="928"/>
      <c r="M132" s="957">
        <f>O131</f>
        <v>70209.00199999992</v>
      </c>
      <c r="N132" s="958"/>
      <c r="O132" s="927" t="s">
        <v>41</v>
      </c>
      <c r="P132" s="929"/>
      <c r="Q132" s="929"/>
      <c r="R132" s="929"/>
      <c r="S132" s="928"/>
      <c r="T132" s="548">
        <f>T131/120</f>
        <v>5.833333333333333</v>
      </c>
      <c r="U132" s="532"/>
    </row>
    <row r="133" spans="1:21" s="96" customFormat="1" ht="33" customHeight="1" thickBot="1">
      <c r="A133" s="930" t="s">
        <v>34</v>
      </c>
      <c r="B133" s="931"/>
      <c r="C133" s="931"/>
      <c r="D133" s="931"/>
      <c r="E133" s="931"/>
      <c r="F133" s="931"/>
      <c r="G133" s="931"/>
      <c r="H133" s="931"/>
      <c r="I133" s="931"/>
      <c r="J133" s="931"/>
      <c r="K133" s="931"/>
      <c r="L133" s="932"/>
      <c r="M133" s="936">
        <f>P131</f>
        <v>0.2337832095251444</v>
      </c>
      <c r="N133" s="937"/>
      <c r="O133" s="97"/>
      <c r="P133" s="97"/>
      <c r="Q133" s="98"/>
      <c r="R133" s="523"/>
      <c r="S133" s="99"/>
      <c r="T133" s="524"/>
      <c r="U133" s="525"/>
    </row>
    <row r="134" spans="17:21" ht="33" customHeight="1">
      <c r="Q134" s="101"/>
      <c r="R134" s="523"/>
      <c r="T134" s="526"/>
      <c r="U134" s="169"/>
    </row>
    <row r="135" spans="1:21" ht="33" customHeight="1">
      <c r="A135" s="514" t="s">
        <v>745</v>
      </c>
      <c r="B135" s="89"/>
      <c r="C135" s="38"/>
      <c r="D135" s="38"/>
      <c r="E135" s="6"/>
      <c r="F135" s="6"/>
      <c r="M135" s="101"/>
      <c r="Q135" s="102"/>
      <c r="R135" s="523"/>
      <c r="T135" s="100"/>
      <c r="U135" s="96"/>
    </row>
    <row r="136" spans="1:18" ht="33" customHeight="1">
      <c r="A136" s="514" t="s">
        <v>746</v>
      </c>
      <c r="B136" s="89"/>
      <c r="C136" s="38"/>
      <c r="D136" s="38"/>
      <c r="E136" s="6"/>
      <c r="F136" s="1"/>
      <c r="R136" s="523"/>
    </row>
    <row r="137" spans="1:18" ht="33" customHeight="1">
      <c r="A137" s="514" t="s">
        <v>747</v>
      </c>
      <c r="B137" s="89"/>
      <c r="C137" s="38"/>
      <c r="D137" s="38"/>
      <c r="E137" s="8"/>
      <c r="F137" s="8"/>
      <c r="R137" s="523"/>
    </row>
    <row r="138" spans="1:18" ht="33" customHeight="1">
      <c r="A138" s="514" t="s">
        <v>748</v>
      </c>
      <c r="B138" s="89"/>
      <c r="C138" s="38"/>
      <c r="D138" s="38"/>
      <c r="E138" s="8"/>
      <c r="F138" s="8"/>
      <c r="R138" s="523"/>
    </row>
    <row r="139" spans="1:18" ht="33.75" customHeight="1">
      <c r="A139" s="514" t="s">
        <v>749</v>
      </c>
      <c r="B139" s="89"/>
      <c r="C139" s="38"/>
      <c r="D139" s="38"/>
      <c r="E139" s="8"/>
      <c r="F139" s="8"/>
      <c r="R139" s="523"/>
    </row>
    <row r="140" spans="1:18" ht="33" customHeight="1">
      <c r="A140" s="514" t="s">
        <v>750</v>
      </c>
      <c r="B140" s="89"/>
      <c r="C140" s="38"/>
      <c r="D140" s="38"/>
      <c r="E140" s="1"/>
      <c r="F140" s="9"/>
      <c r="R140" s="523"/>
    </row>
    <row r="141" spans="1:6" ht="33" customHeight="1">
      <c r="A141" s="514" t="s">
        <v>751</v>
      </c>
      <c r="B141" s="89"/>
      <c r="C141" s="38"/>
      <c r="D141" s="38"/>
      <c r="E141" s="1"/>
      <c r="F141" s="1"/>
    </row>
    <row r="142" spans="1:6" ht="33" customHeight="1">
      <c r="A142" s="514" t="s">
        <v>752</v>
      </c>
      <c r="B142" s="89"/>
      <c r="C142" s="38"/>
      <c r="D142" s="38"/>
      <c r="E142" s="1"/>
      <c r="F142" s="1"/>
    </row>
    <row r="143" spans="1:6" ht="33" customHeight="1">
      <c r="A143" s="514"/>
      <c r="B143" s="89"/>
      <c r="C143" s="38"/>
      <c r="D143" s="38"/>
      <c r="E143" s="1"/>
      <c r="F143" s="1"/>
    </row>
    <row r="144" spans="1:6" ht="33" customHeight="1">
      <c r="A144" s="515" t="s">
        <v>753</v>
      </c>
      <c r="B144" s="89"/>
      <c r="C144" s="38"/>
      <c r="D144" s="38"/>
      <c r="E144" s="1"/>
      <c r="F144" s="1"/>
    </row>
  </sheetData>
  <sheetProtection/>
  <mergeCells count="56">
    <mergeCell ref="G64:G65"/>
    <mergeCell ref="G66:G67"/>
    <mergeCell ref="B44:B45"/>
    <mergeCell ref="B57:B58"/>
    <mergeCell ref="E57:E58"/>
    <mergeCell ref="A62:A63"/>
    <mergeCell ref="E62:E63"/>
    <mergeCell ref="B62:B63"/>
    <mergeCell ref="F62:F63"/>
    <mergeCell ref="G62:G63"/>
    <mergeCell ref="T62:T63"/>
    <mergeCell ref="C44:C45"/>
    <mergeCell ref="J44:J45"/>
    <mergeCell ref="D57:D58"/>
    <mergeCell ref="J57:J58"/>
    <mergeCell ref="U62:U63"/>
    <mergeCell ref="C62:C63"/>
    <mergeCell ref="D62:D63"/>
    <mergeCell ref="J62:J63"/>
    <mergeCell ref="K62:K63"/>
    <mergeCell ref="L62:L63"/>
    <mergeCell ref="A132:L132"/>
    <mergeCell ref="A133:L133"/>
    <mergeCell ref="A1:U1"/>
    <mergeCell ref="A4:U4"/>
    <mergeCell ref="A3:U3"/>
    <mergeCell ref="A2:U2"/>
    <mergeCell ref="D9:D10"/>
    <mergeCell ref="A44:A45"/>
    <mergeCell ref="A57:A58"/>
    <mergeCell ref="F9:F10"/>
    <mergeCell ref="F44:F45"/>
    <mergeCell ref="F57:F58"/>
    <mergeCell ref="K57:K58"/>
    <mergeCell ref="K44:K45"/>
    <mergeCell ref="G57:G58"/>
    <mergeCell ref="J9:J10"/>
    <mergeCell ref="U57:U58"/>
    <mergeCell ref="T57:T58"/>
    <mergeCell ref="T9:T10"/>
    <mergeCell ref="U9:U10"/>
    <mergeCell ref="L9:L10"/>
    <mergeCell ref="N9:N10"/>
    <mergeCell ref="L57:L58"/>
    <mergeCell ref="S9:S10"/>
    <mergeCell ref="M9:M10"/>
    <mergeCell ref="A131:K131"/>
    <mergeCell ref="M132:N132"/>
    <mergeCell ref="O132:S132"/>
    <mergeCell ref="M133:N133"/>
    <mergeCell ref="E9:E10"/>
    <mergeCell ref="E44:E45"/>
    <mergeCell ref="I9:I10"/>
    <mergeCell ref="I44:I45"/>
    <mergeCell ref="I57:I58"/>
    <mergeCell ref="I62:I63"/>
  </mergeCells>
  <printOptions horizontalCentered="1"/>
  <pageMargins left="0" right="0" top="0.5905511811023623" bottom="0.3937007874015748" header="0.5118110236220472" footer="0.5118110236220472"/>
  <pageSetup fitToHeight="4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23" sqref="A23"/>
    </sheetView>
  </sheetViews>
  <sheetFormatPr defaultColWidth="9.140625" defaultRowHeight="24.75" customHeight="1"/>
  <cols>
    <col min="1" max="1" width="5.00390625" style="37" bestFit="1" customWidth="1"/>
    <col min="2" max="2" width="21.140625" style="61" customWidth="1"/>
    <col min="3" max="3" width="28.7109375" style="61" customWidth="1"/>
    <col min="4" max="4" width="13.421875" style="61" customWidth="1"/>
    <col min="5" max="5" width="41.28125" style="37" customWidth="1"/>
    <col min="6" max="6" width="21.140625" style="61" customWidth="1"/>
    <col min="7" max="7" width="75.421875" style="37" bestFit="1" customWidth="1"/>
    <col min="8" max="8" width="16.28125" style="37" bestFit="1" customWidth="1"/>
    <col min="9" max="9" width="16.57421875" style="37" bestFit="1" customWidth="1"/>
    <col min="10" max="10" width="24.421875" style="37" customWidth="1"/>
    <col min="11" max="11" width="21.57421875" style="37" customWidth="1"/>
    <col min="12" max="12" width="11.57421875" style="37" customWidth="1"/>
    <col min="13" max="13" width="18.421875" style="37" bestFit="1" customWidth="1"/>
    <col min="14" max="14" width="9.28125" style="37" customWidth="1"/>
    <col min="15" max="15" width="18.57421875" style="37" bestFit="1" customWidth="1"/>
    <col min="16" max="16384" width="9.140625" style="37" customWidth="1"/>
  </cols>
  <sheetData>
    <row r="1" spans="1:15" ht="39.75" customHeight="1">
      <c r="A1" s="833" t="s">
        <v>21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39.75" customHeight="1">
      <c r="A2" s="833" t="s">
        <v>22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</row>
    <row r="3" spans="1:16" ht="39.75" customHeight="1">
      <c r="A3" s="833" t="s">
        <v>58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186"/>
    </row>
    <row r="4" spans="1:15" ht="39.75" customHeight="1">
      <c r="A4" s="833" t="s">
        <v>31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</row>
    <row r="5" ht="15" thickBot="1"/>
    <row r="6" spans="1:15" ht="30.75" customHeight="1" thickBot="1">
      <c r="A6" s="17" t="s">
        <v>1</v>
      </c>
      <c r="B6" s="18" t="s">
        <v>4</v>
      </c>
      <c r="C6" s="18" t="s">
        <v>10</v>
      </c>
      <c r="D6" s="18" t="s">
        <v>5</v>
      </c>
      <c r="E6" s="18" t="s">
        <v>2</v>
      </c>
      <c r="F6" s="18" t="s">
        <v>17</v>
      </c>
      <c r="G6" s="18" t="s">
        <v>3</v>
      </c>
      <c r="H6" s="19" t="s">
        <v>42</v>
      </c>
      <c r="I6" s="19" t="s">
        <v>43</v>
      </c>
      <c r="J6" s="19" t="s">
        <v>44</v>
      </c>
      <c r="K6" s="19" t="s">
        <v>19</v>
      </c>
      <c r="L6" s="19" t="s">
        <v>13</v>
      </c>
      <c r="M6" s="19" t="s">
        <v>14</v>
      </c>
      <c r="N6" s="19" t="s">
        <v>16</v>
      </c>
      <c r="O6" s="62" t="s">
        <v>15</v>
      </c>
    </row>
    <row r="7" spans="1:15" s="76" customFormat="1" ht="39.75" customHeight="1">
      <c r="A7" s="47" t="s">
        <v>47</v>
      </c>
      <c r="B7" s="48" t="s">
        <v>796</v>
      </c>
      <c r="C7" s="42" t="s">
        <v>798</v>
      </c>
      <c r="D7" s="42" t="s">
        <v>147</v>
      </c>
      <c r="E7" s="146" t="s">
        <v>795</v>
      </c>
      <c r="F7" s="42">
        <v>9</v>
      </c>
      <c r="G7" s="146" t="s">
        <v>797</v>
      </c>
      <c r="H7" s="139">
        <v>200000</v>
      </c>
      <c r="I7" s="140">
        <v>144234.01</v>
      </c>
      <c r="J7" s="147">
        <f>H7-I7</f>
        <v>55765.98999999999</v>
      </c>
      <c r="K7" s="141">
        <f>J7/I7</f>
        <v>0.386635509891183</v>
      </c>
      <c r="L7" s="42">
        <v>23</v>
      </c>
      <c r="M7" s="42">
        <v>0</v>
      </c>
      <c r="N7" s="42">
        <v>0</v>
      </c>
      <c r="O7" s="43">
        <v>0</v>
      </c>
    </row>
    <row r="8" spans="1:15" s="76" customFormat="1" ht="39.75" customHeight="1" thickBot="1">
      <c r="A8" s="148" t="s">
        <v>49</v>
      </c>
      <c r="B8" s="157"/>
      <c r="C8" s="149"/>
      <c r="D8" s="149"/>
      <c r="E8" s="150"/>
      <c r="F8" s="149"/>
      <c r="G8" s="150"/>
      <c r="H8" s="151"/>
      <c r="I8" s="152"/>
      <c r="J8" s="153"/>
      <c r="K8" s="154"/>
      <c r="L8" s="149"/>
      <c r="M8" s="149"/>
      <c r="N8" s="149"/>
      <c r="O8" s="155"/>
    </row>
    <row r="9" spans="1:15" s="49" customFormat="1" ht="39.75" customHeight="1" thickBot="1">
      <c r="A9" s="975" t="s">
        <v>8</v>
      </c>
      <c r="B9" s="976"/>
      <c r="C9" s="976"/>
      <c r="D9" s="976"/>
      <c r="E9" s="976"/>
      <c r="F9" s="142"/>
      <c r="G9" s="142"/>
      <c r="H9" s="143">
        <f>SUM(H7:H8)</f>
        <v>200000</v>
      </c>
      <c r="I9" s="143">
        <f>SUM(I7:I8)</f>
        <v>144234.01</v>
      </c>
      <c r="J9" s="143">
        <f>SUM(J7:J8)</f>
        <v>55765.98999999999</v>
      </c>
      <c r="K9" s="144">
        <f>H11</f>
        <v>0.386635509891183</v>
      </c>
      <c r="L9" s="145"/>
      <c r="M9" s="145">
        <v>0</v>
      </c>
      <c r="N9" s="145">
        <f>SUM(N7:N7)</f>
        <v>0</v>
      </c>
      <c r="O9" s="156">
        <f>SUM(O7:O7)</f>
        <v>0</v>
      </c>
    </row>
    <row r="10" spans="1:10" s="49" customFormat="1" ht="39.75" customHeight="1">
      <c r="A10" s="840" t="s">
        <v>45</v>
      </c>
      <c r="B10" s="841"/>
      <c r="C10" s="841"/>
      <c r="D10" s="841"/>
      <c r="E10" s="841"/>
      <c r="F10" s="841"/>
      <c r="G10" s="853"/>
      <c r="H10" s="973"/>
      <c r="I10" s="974"/>
      <c r="J10" s="85"/>
    </row>
    <row r="11" spans="1:13" s="49" customFormat="1" ht="39.75" customHeight="1" thickBot="1">
      <c r="A11" s="836" t="s">
        <v>46</v>
      </c>
      <c r="B11" s="842"/>
      <c r="C11" s="842"/>
      <c r="D11" s="842"/>
      <c r="E11" s="842"/>
      <c r="F11" s="842"/>
      <c r="G11" s="837"/>
      <c r="H11" s="971">
        <f>J9/I9</f>
        <v>0.386635509891183</v>
      </c>
      <c r="I11" s="972"/>
      <c r="J11" s="65"/>
      <c r="K11" s="67"/>
      <c r="L11" s="66"/>
      <c r="M11" s="86"/>
    </row>
    <row r="12" spans="1:15" ht="14.25">
      <c r="A12" s="16"/>
      <c r="B12" s="4"/>
      <c r="C12" s="2"/>
      <c r="D12" s="2"/>
      <c r="E12" s="16"/>
      <c r="F12" s="4"/>
      <c r="G12" s="16"/>
      <c r="H12" s="16"/>
      <c r="I12" s="16"/>
      <c r="J12" s="16"/>
      <c r="K12" s="16"/>
      <c r="L12" s="16"/>
      <c r="M12" s="16"/>
      <c r="N12" s="16"/>
      <c r="O12" s="16"/>
    </row>
    <row r="14" spans="1:6" ht="24.75" customHeight="1">
      <c r="A14" s="514"/>
      <c r="B14" s="89"/>
      <c r="C14" s="38"/>
      <c r="D14" s="38"/>
      <c r="E14" s="6"/>
      <c r="F14" s="6"/>
    </row>
    <row r="15" spans="1:6" ht="24.75" customHeight="1">
      <c r="A15" s="514"/>
      <c r="B15" s="89"/>
      <c r="C15" s="38"/>
      <c r="D15" s="38"/>
      <c r="E15" s="6"/>
      <c r="F15" s="1"/>
    </row>
    <row r="16" spans="1:6" ht="24.75" customHeight="1">
      <c r="A16" s="514"/>
      <c r="B16" s="89"/>
      <c r="C16" s="38"/>
      <c r="D16" s="38"/>
      <c r="E16" s="8"/>
      <c r="F16" s="8"/>
    </row>
    <row r="17" spans="1:6" ht="24.75" customHeight="1">
      <c r="A17" s="514"/>
      <c r="B17" s="89"/>
      <c r="C17" s="38"/>
      <c r="D17" s="38"/>
      <c r="E17" s="8"/>
      <c r="F17" s="8"/>
    </row>
    <row r="18" spans="1:6" ht="24.75" customHeight="1">
      <c r="A18" s="514"/>
      <c r="B18" s="89"/>
      <c r="C18" s="38"/>
      <c r="D18" s="38"/>
      <c r="E18" s="8"/>
      <c r="F18" s="8"/>
    </row>
    <row r="19" spans="1:6" ht="24.75" customHeight="1">
      <c r="A19" s="514"/>
      <c r="B19" s="89"/>
      <c r="C19" s="38"/>
      <c r="D19" s="38"/>
      <c r="E19" s="1"/>
      <c r="F19" s="9"/>
    </row>
    <row r="20" spans="1:6" ht="24.75" customHeight="1">
      <c r="A20" s="514"/>
      <c r="B20" s="89"/>
      <c r="C20" s="38"/>
      <c r="D20" s="38"/>
      <c r="E20" s="1"/>
      <c r="F20" s="1"/>
    </row>
    <row r="21" spans="1:6" ht="24.75" customHeight="1">
      <c r="A21" s="514"/>
      <c r="B21" s="89"/>
      <c r="C21" s="38"/>
      <c r="D21" s="38"/>
      <c r="E21" s="1"/>
      <c r="F21" s="1"/>
    </row>
    <row r="22" spans="1:6" ht="24.75" customHeight="1">
      <c r="A22" s="514"/>
      <c r="B22" s="89"/>
      <c r="C22" s="38"/>
      <c r="D22" s="38"/>
      <c r="E22" s="1"/>
      <c r="F22" s="1"/>
    </row>
    <row r="23" spans="1:6" ht="24.75" customHeight="1">
      <c r="A23" s="515"/>
      <c r="B23" s="89"/>
      <c r="C23" s="38"/>
      <c r="D23" s="38"/>
      <c r="E23" s="1"/>
      <c r="F23" s="1"/>
    </row>
  </sheetData>
  <sheetProtection/>
  <mergeCells count="9">
    <mergeCell ref="A10:G10"/>
    <mergeCell ref="A11:G11"/>
    <mergeCell ref="H11:I11"/>
    <mergeCell ref="H10:I10"/>
    <mergeCell ref="A9:E9"/>
    <mergeCell ref="A1:O1"/>
    <mergeCell ref="A2:O2"/>
    <mergeCell ref="A4:O4"/>
    <mergeCell ref="A3:O3"/>
  </mergeCells>
  <printOptions horizontalCentered="1"/>
  <pageMargins left="0.5118110236220472" right="0.5118110236220472" top="2.362204724409449" bottom="0.7874015748031497" header="0.31496062992125984" footer="0.31496062992125984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E1">
      <selection activeCell="H24" sqref="H24"/>
    </sheetView>
  </sheetViews>
  <sheetFormatPr defaultColWidth="9.140625" defaultRowHeight="12.75"/>
  <cols>
    <col min="1" max="1" width="63.00390625" style="405" customWidth="1"/>
    <col min="2" max="3" width="9.140625" style="405" hidden="1" customWidth="1"/>
    <col min="4" max="4" width="23.7109375" style="405" hidden="1" customWidth="1"/>
    <col min="5" max="5" width="21.140625" style="405" bestFit="1" customWidth="1"/>
    <col min="6" max="6" width="34.140625" style="405" customWidth="1"/>
    <col min="7" max="7" width="28.421875" style="405" bestFit="1" customWidth="1"/>
    <col min="8" max="8" width="33.00390625" style="405" bestFit="1" customWidth="1"/>
    <col min="9" max="9" width="40.140625" style="405" bestFit="1" customWidth="1"/>
    <col min="10" max="16384" width="9.140625" style="405" customWidth="1"/>
  </cols>
  <sheetData>
    <row r="1" spans="1:9" ht="24.75" customHeight="1">
      <c r="A1" s="1002" t="s">
        <v>21</v>
      </c>
      <c r="B1" s="1002"/>
      <c r="C1" s="1002"/>
      <c r="D1" s="1002"/>
      <c r="E1" s="1002"/>
      <c r="F1" s="1002"/>
      <c r="G1" s="1002"/>
      <c r="H1" s="1002"/>
      <c r="I1" s="1002"/>
    </row>
    <row r="2" spans="1:9" ht="24.75" customHeight="1">
      <c r="A2" s="1002" t="s">
        <v>22</v>
      </c>
      <c r="B2" s="1002"/>
      <c r="C2" s="1002"/>
      <c r="D2" s="1002"/>
      <c r="E2" s="1002"/>
      <c r="F2" s="1002"/>
      <c r="G2" s="1002"/>
      <c r="H2" s="1002"/>
      <c r="I2" s="1002"/>
    </row>
    <row r="3" spans="1:9" ht="24.75" customHeight="1">
      <c r="A3" s="1002" t="s">
        <v>1029</v>
      </c>
      <c r="B3" s="1002"/>
      <c r="C3" s="1002"/>
      <c r="D3" s="1002"/>
      <c r="E3" s="1002"/>
      <c r="F3" s="1002"/>
      <c r="G3" s="1002"/>
      <c r="H3" s="1002"/>
      <c r="I3" s="1002"/>
    </row>
    <row r="4" spans="1:9" ht="24.75" customHeight="1">
      <c r="A4" s="1002" t="s">
        <v>595</v>
      </c>
      <c r="B4" s="1002"/>
      <c r="C4" s="1002"/>
      <c r="D4" s="1002"/>
      <c r="E4" s="1002"/>
      <c r="F4" s="1002"/>
      <c r="G4" s="1002"/>
      <c r="H4" s="1002"/>
      <c r="I4" s="1002"/>
    </row>
    <row r="5" spans="1:9" ht="15">
      <c r="A5" s="406"/>
      <c r="B5" s="406"/>
      <c r="C5" s="406"/>
      <c r="D5" s="406"/>
      <c r="E5" s="406"/>
      <c r="F5" s="406"/>
      <c r="G5" s="406"/>
      <c r="H5" s="406"/>
      <c r="I5" s="406"/>
    </row>
    <row r="6" spans="1:9" ht="15">
      <c r="A6" s="1002" t="s">
        <v>596</v>
      </c>
      <c r="B6" s="1002"/>
      <c r="C6" s="1002"/>
      <c r="D6" s="1002"/>
      <c r="E6" s="1002"/>
      <c r="F6" s="1002"/>
      <c r="G6" s="1002"/>
      <c r="H6" s="1002"/>
      <c r="I6" s="1002"/>
    </row>
    <row r="7" ht="15.75" thickBot="1"/>
    <row r="8" spans="1:9" s="407" customFormat="1" ht="19.5" customHeight="1">
      <c r="A8" s="1003" t="s">
        <v>597</v>
      </c>
      <c r="B8" s="1004"/>
      <c r="C8" s="1004"/>
      <c r="D8" s="1004"/>
      <c r="E8" s="1007">
        <v>2015</v>
      </c>
      <c r="F8" s="1007"/>
      <c r="G8" s="1007"/>
      <c r="H8" s="1007"/>
      <c r="I8" s="1008"/>
    </row>
    <row r="9" spans="1:9" ht="54" customHeight="1" thickBot="1">
      <c r="A9" s="1005"/>
      <c r="B9" s="1006"/>
      <c r="C9" s="1006"/>
      <c r="D9" s="1006"/>
      <c r="E9" s="408" t="s">
        <v>598</v>
      </c>
      <c r="F9" s="409" t="s">
        <v>599</v>
      </c>
      <c r="G9" s="409" t="s">
        <v>600</v>
      </c>
      <c r="H9" s="409" t="s">
        <v>601</v>
      </c>
      <c r="I9" s="410" t="s">
        <v>602</v>
      </c>
    </row>
    <row r="10" spans="1:9" s="415" customFormat="1" ht="24.75" customHeight="1">
      <c r="A10" s="998" t="s">
        <v>603</v>
      </c>
      <c r="B10" s="999"/>
      <c r="C10" s="999"/>
      <c r="D10" s="999"/>
      <c r="E10" s="411">
        <v>28</v>
      </c>
      <c r="F10" s="412">
        <v>783188.7</v>
      </c>
      <c r="G10" s="412">
        <v>890198.57</v>
      </c>
      <c r="H10" s="413">
        <f aca="true" t="shared" si="0" ref="H10:H16">G10-F10</f>
        <v>107009.87</v>
      </c>
      <c r="I10" s="414">
        <f aca="true" t="shared" si="1" ref="I10:I15">H10/G10</f>
        <v>0.12020898887761637</v>
      </c>
    </row>
    <row r="11" spans="1:9" s="415" customFormat="1" ht="24.75" customHeight="1">
      <c r="A11" s="1000" t="s">
        <v>604</v>
      </c>
      <c r="B11" s="1001"/>
      <c r="C11" s="1001"/>
      <c r="D11" s="1001"/>
      <c r="E11" s="416">
        <v>8</v>
      </c>
      <c r="F11" s="417">
        <v>1675404.83</v>
      </c>
      <c r="G11" s="417">
        <v>1909300.38</v>
      </c>
      <c r="H11" s="413">
        <f t="shared" si="0"/>
        <v>233895.5499999998</v>
      </c>
      <c r="I11" s="414">
        <f t="shared" si="1"/>
        <v>0.12250327525729598</v>
      </c>
    </row>
    <row r="12" spans="1:9" s="415" customFormat="1" ht="24.75" customHeight="1">
      <c r="A12" s="1000" t="s">
        <v>605</v>
      </c>
      <c r="B12" s="1001"/>
      <c r="C12" s="1001"/>
      <c r="D12" s="1001"/>
      <c r="E12" s="416">
        <v>1</v>
      </c>
      <c r="F12" s="417">
        <v>1586197.34</v>
      </c>
      <c r="G12" s="417">
        <v>1621228.23</v>
      </c>
      <c r="H12" s="413">
        <f t="shared" si="0"/>
        <v>35030.8899999999</v>
      </c>
      <c r="I12" s="414">
        <f t="shared" si="1"/>
        <v>0.0216076239925824</v>
      </c>
    </row>
    <row r="13" spans="1:9" s="415" customFormat="1" ht="24.75" customHeight="1">
      <c r="A13" s="1000" t="s">
        <v>606</v>
      </c>
      <c r="B13" s="1001"/>
      <c r="C13" s="1001"/>
      <c r="D13" s="1001"/>
      <c r="E13" s="416">
        <v>6</v>
      </c>
      <c r="F13" s="417">
        <v>208882.43</v>
      </c>
      <c r="G13" s="417">
        <v>364815.5</v>
      </c>
      <c r="H13" s="413">
        <f t="shared" si="0"/>
        <v>155933.07</v>
      </c>
      <c r="I13" s="414">
        <f t="shared" si="1"/>
        <v>0.4274299474665961</v>
      </c>
    </row>
    <row r="14" spans="1:9" s="415" customFormat="1" ht="24.75" customHeight="1">
      <c r="A14" s="1000" t="s">
        <v>607</v>
      </c>
      <c r="B14" s="1001"/>
      <c r="C14" s="1001"/>
      <c r="D14" s="1001"/>
      <c r="E14" s="416">
        <v>77</v>
      </c>
      <c r="F14" s="417">
        <v>10129653.56</v>
      </c>
      <c r="G14" s="417">
        <v>17295623.93</v>
      </c>
      <c r="H14" s="413">
        <f t="shared" si="0"/>
        <v>7165970.369999999</v>
      </c>
      <c r="I14" s="414">
        <f t="shared" si="1"/>
        <v>0.4143227442388081</v>
      </c>
    </row>
    <row r="15" spans="1:9" s="415" customFormat="1" ht="24.75" customHeight="1">
      <c r="A15" s="1000" t="s">
        <v>608</v>
      </c>
      <c r="B15" s="1001"/>
      <c r="C15" s="1001"/>
      <c r="D15" s="1001"/>
      <c r="E15" s="416">
        <v>120</v>
      </c>
      <c r="F15" s="417">
        <v>230107.7</v>
      </c>
      <c r="G15" s="417">
        <v>300316.7</v>
      </c>
      <c r="H15" s="413">
        <f t="shared" si="0"/>
        <v>70209</v>
      </c>
      <c r="I15" s="414">
        <f t="shared" si="1"/>
        <v>0.2337832028655083</v>
      </c>
    </row>
    <row r="16" spans="1:9" s="415" customFormat="1" ht="24.75" customHeight="1" thickBot="1">
      <c r="A16" s="985" t="s">
        <v>609</v>
      </c>
      <c r="B16" s="986"/>
      <c r="C16" s="986"/>
      <c r="D16" s="986"/>
      <c r="E16" s="418">
        <v>1</v>
      </c>
      <c r="F16" s="419">
        <v>200000</v>
      </c>
      <c r="G16" s="419">
        <v>144834.01</v>
      </c>
      <c r="H16" s="413">
        <f t="shared" si="0"/>
        <v>-55165.98999999999</v>
      </c>
      <c r="I16" s="420" t="s">
        <v>801</v>
      </c>
    </row>
    <row r="17" spans="1:9" s="415" customFormat="1" ht="24.75" customHeight="1" thickBot="1">
      <c r="A17" s="987" t="s">
        <v>610</v>
      </c>
      <c r="B17" s="988"/>
      <c r="C17" s="988"/>
      <c r="D17" s="989"/>
      <c r="E17" s="421">
        <f>SUM(E10:E16)</f>
        <v>241</v>
      </c>
      <c r="F17" s="422">
        <f>SUM(F10:F16)</f>
        <v>14813434.559999999</v>
      </c>
      <c r="G17" s="422">
        <f>SUM(G10:G16)</f>
        <v>22526317.32</v>
      </c>
      <c r="H17" s="422">
        <f>SUM(H10,H13:H15)</f>
        <v>7499122.31</v>
      </c>
      <c r="I17" s="423">
        <f>H17/G17*100%</f>
        <v>0.3329049397409447</v>
      </c>
    </row>
    <row r="18" spans="1:9" s="415" customFormat="1" ht="24.75" customHeight="1">
      <c r="A18" s="990" t="s">
        <v>611</v>
      </c>
      <c r="B18" s="991"/>
      <c r="C18" s="991"/>
      <c r="D18" s="991"/>
      <c r="E18" s="991"/>
      <c r="F18" s="992">
        <f>H17</f>
        <v>7499122.31</v>
      </c>
      <c r="G18" s="992"/>
      <c r="H18" s="992"/>
      <c r="I18" s="993"/>
    </row>
    <row r="19" spans="1:9" s="415" customFormat="1" ht="24.75" customHeight="1" thickBot="1">
      <c r="A19" s="994" t="s">
        <v>612</v>
      </c>
      <c r="B19" s="995"/>
      <c r="C19" s="995"/>
      <c r="D19" s="995"/>
      <c r="E19" s="995" t="s">
        <v>27</v>
      </c>
      <c r="F19" s="996">
        <f>I17</f>
        <v>0.3329049397409447</v>
      </c>
      <c r="G19" s="996"/>
      <c r="H19" s="996"/>
      <c r="I19" s="997"/>
    </row>
    <row r="20" spans="1:9" s="407" customFormat="1" ht="24.75" customHeight="1" thickBot="1">
      <c r="A20" s="978" t="s">
        <v>613</v>
      </c>
      <c r="B20" s="979"/>
      <c r="C20" s="979"/>
      <c r="D20" s="979"/>
      <c r="E20" s="979" t="s">
        <v>27</v>
      </c>
      <c r="F20" s="980">
        <f>E17</f>
        <v>241</v>
      </c>
      <c r="G20" s="980"/>
      <c r="H20" s="980"/>
      <c r="I20" s="981"/>
    </row>
    <row r="21" spans="1:9" ht="15">
      <c r="A21" s="424"/>
      <c r="B21" s="424"/>
      <c r="C21" s="424"/>
      <c r="D21" s="424"/>
      <c r="E21" s="424"/>
      <c r="G21" s="424"/>
      <c r="H21" s="424"/>
      <c r="I21" s="424"/>
    </row>
    <row r="22" spans="1:9" ht="15">
      <c r="A22" s="982" t="s">
        <v>614</v>
      </c>
      <c r="B22" s="982"/>
      <c r="C22" s="982"/>
      <c r="D22" s="982"/>
      <c r="E22" s="982"/>
      <c r="F22" s="982"/>
      <c r="G22" s="982"/>
      <c r="H22" s="982"/>
      <c r="I22" s="982"/>
    </row>
    <row r="23" spans="1:9" ht="15">
      <c r="A23" s="425"/>
      <c r="B23" s="425"/>
      <c r="C23" s="425"/>
      <c r="D23" s="425"/>
      <c r="E23" s="425"/>
      <c r="F23" s="425"/>
      <c r="G23" s="425"/>
      <c r="H23" s="425"/>
      <c r="I23" s="425"/>
    </row>
    <row r="24" spans="1:9" ht="15">
      <c r="A24" s="425" t="s">
        <v>799</v>
      </c>
      <c r="B24" s="425"/>
      <c r="C24" s="425"/>
      <c r="D24" s="425"/>
      <c r="E24" s="425"/>
      <c r="F24" s="425"/>
      <c r="G24" s="425"/>
      <c r="H24" s="425"/>
      <c r="I24" s="425"/>
    </row>
    <row r="25" spans="1:9" ht="15">
      <c r="A25" s="425"/>
      <c r="B25" s="425"/>
      <c r="C25" s="425"/>
      <c r="D25" s="425"/>
      <c r="E25" s="425"/>
      <c r="F25" s="425"/>
      <c r="G25" s="425"/>
      <c r="H25" s="425"/>
      <c r="I25" s="425"/>
    </row>
    <row r="26" spans="1:9" ht="15.75">
      <c r="A26" s="426" t="s">
        <v>1030</v>
      </c>
      <c r="B26" s="427"/>
      <c r="C26" s="427"/>
      <c r="D26" s="427"/>
      <c r="E26" s="427"/>
      <c r="F26" s="427"/>
      <c r="G26" s="427"/>
      <c r="H26" s="427"/>
      <c r="I26" s="427"/>
    </row>
    <row r="27" spans="1:8" ht="15">
      <c r="A27" s="983" t="s">
        <v>615</v>
      </c>
      <c r="B27" s="983"/>
      <c r="C27" s="983"/>
      <c r="D27" s="983"/>
      <c r="E27" s="983"/>
      <c r="F27" s="983"/>
      <c r="G27" s="983"/>
      <c r="H27" s="983"/>
    </row>
    <row r="28" spans="1:8" ht="15">
      <c r="A28" s="428"/>
      <c r="B28" s="428"/>
      <c r="C28" s="428"/>
      <c r="D28" s="428"/>
      <c r="E28" s="428"/>
      <c r="F28" s="428"/>
      <c r="G28" s="428"/>
      <c r="H28" s="428"/>
    </row>
    <row r="29" spans="1:8" ht="15">
      <c r="A29" s="427" t="s">
        <v>800</v>
      </c>
      <c r="B29" s="429"/>
      <c r="C29" s="429"/>
      <c r="D29" s="429"/>
      <c r="E29" s="429"/>
      <c r="F29" s="429"/>
      <c r="G29" s="429"/>
      <c r="H29" s="429"/>
    </row>
    <row r="30" spans="1:9" ht="15">
      <c r="A30" s="983" t="s">
        <v>616</v>
      </c>
      <c r="B30" s="983"/>
      <c r="C30" s="983"/>
      <c r="D30" s="983"/>
      <c r="E30" s="983"/>
      <c r="F30" s="983"/>
      <c r="G30" s="983"/>
      <c r="H30" s="983"/>
      <c r="I30" s="424"/>
    </row>
    <row r="31" spans="1:9" ht="15">
      <c r="A31" s="428"/>
      <c r="B31" s="428"/>
      <c r="C31" s="428"/>
      <c r="D31" s="428"/>
      <c r="E31" s="428"/>
      <c r="F31" s="428"/>
      <c r="G31" s="428"/>
      <c r="H31" s="428"/>
      <c r="I31" s="424"/>
    </row>
    <row r="32" spans="6:9" s="407" customFormat="1" ht="30" customHeight="1">
      <c r="F32" s="984" t="s">
        <v>617</v>
      </c>
      <c r="G32" s="984"/>
      <c r="H32" s="984"/>
      <c r="I32" s="984"/>
    </row>
    <row r="33" spans="6:9" s="407" customFormat="1" ht="30" customHeight="1">
      <c r="F33" s="977" t="s">
        <v>618</v>
      </c>
      <c r="G33" s="977"/>
      <c r="H33" s="977"/>
      <c r="I33" s="977"/>
    </row>
    <row r="34" spans="6:9" s="407" customFormat="1" ht="30" customHeight="1">
      <c r="F34" s="977" t="s">
        <v>619</v>
      </c>
      <c r="G34" s="977"/>
      <c r="H34" s="977"/>
      <c r="I34" s="977"/>
    </row>
  </sheetData>
  <sheetProtection/>
  <mergeCells count="27">
    <mergeCell ref="A1:I1"/>
    <mergeCell ref="A2:I2"/>
    <mergeCell ref="A3:I3"/>
    <mergeCell ref="A4:I4"/>
    <mergeCell ref="A6:I6"/>
    <mergeCell ref="A8:D9"/>
    <mergeCell ref="E8:I8"/>
    <mergeCell ref="A10:D10"/>
    <mergeCell ref="A11:D11"/>
    <mergeCell ref="A12:D12"/>
    <mergeCell ref="A13:D13"/>
    <mergeCell ref="A14:D14"/>
    <mergeCell ref="A15:D15"/>
    <mergeCell ref="A16:D16"/>
    <mergeCell ref="A17:D17"/>
    <mergeCell ref="A18:E18"/>
    <mergeCell ref="F18:I18"/>
    <mergeCell ref="A19:E19"/>
    <mergeCell ref="F19:I19"/>
    <mergeCell ref="F33:I33"/>
    <mergeCell ref="F34:I34"/>
    <mergeCell ref="A20:E20"/>
    <mergeCell ref="F20:I20"/>
    <mergeCell ref="A22:I22"/>
    <mergeCell ref="A27:H27"/>
    <mergeCell ref="A30:H30"/>
    <mergeCell ref="F32:I32"/>
  </mergeCells>
  <hyperlinks>
    <hyperlink ref="A27" r:id="rId1" display="http://www.mp.rs.gov.br/licitacao/pgn/id46.htm, Licitações Encerradas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Procuradoria-Geral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Folha Resumo : Folha Resumo</dc:title>
  <dc:subject/>
  <dc:creator>Ministério Público</dc:creator>
  <cp:keywords/>
  <dc:description/>
  <cp:lastModifiedBy>xpadmin</cp:lastModifiedBy>
  <cp:lastPrinted>2016-01-08T16:02:50Z</cp:lastPrinted>
  <dcterms:created xsi:type="dcterms:W3CDTF">1999-08-03T13:27:02Z</dcterms:created>
  <dcterms:modified xsi:type="dcterms:W3CDTF">2016-01-08T16:16:45Z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